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chartsheets/sheet2.xml" ContentType="application/vnd.openxmlformats-officedocument.spreadsheetml.chart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chartsheets/sheet3.xml" ContentType="application/vnd.openxmlformats-officedocument.spreadsheetml.chart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8.xml" ContentType="application/vnd.openxmlformats-officedocument.drawing+xml"/>
  <Override PartName="/xl/charts/chart19.xml" ContentType="application/vnd.openxmlformats-officedocument.drawingml.chart+xml"/>
  <Override PartName="/xl/drawings/drawing19.xml" ContentType="application/vnd.openxmlformats-officedocument.drawing+xml"/>
  <Override PartName="/xl/charts/chart20.xml" ContentType="application/vnd.openxmlformats-officedocument.drawingml.chart+xml"/>
  <Override PartName="/xl/drawings/drawing20.xml" ContentType="application/vnd.openxmlformats-officedocument.drawing+xml"/>
  <Override PartName="/xl/charts/chart21.xml" ContentType="application/vnd.openxmlformats-officedocument.drawingml.chart+xml"/>
  <Override PartName="/xl/drawings/drawing21.xml" ContentType="application/vnd.openxmlformats-officedocument.drawing+xml"/>
  <Override PartName="/xl/charts/chart22.xml" ContentType="application/vnd.openxmlformats-officedocument.drawingml.chart+xml"/>
  <Override PartName="/xl/drawings/drawing22.xml" ContentType="application/vnd.openxmlformats-officedocument.drawing+xml"/>
  <Override PartName="/xl/charts/chart23.xml" ContentType="application/vnd.openxmlformats-officedocument.drawingml.chart+xml"/>
  <Override PartName="/xl/drawings/drawing23.xml" ContentType="application/vnd.openxmlformats-officedocument.drawing+xml"/>
  <Override PartName="/xl/charts/chart24.xml" ContentType="application/vnd.openxmlformats-officedocument.drawingml.chart+xml"/>
  <Override PartName="/xl/drawings/drawing24.xml" ContentType="application/vnd.openxmlformats-officedocument.drawing+xml"/>
  <Override PartName="/xl/charts/chart25.xml" ContentType="application/vnd.openxmlformats-officedocument.drawingml.chart+xml"/>
  <Override PartName="/xl/drawings/drawing25.xml" ContentType="application/vnd.openxmlformats-officedocument.drawing+xml"/>
  <Override PartName="/xl/charts/chart26.xml" ContentType="application/vnd.openxmlformats-officedocument.drawingml.chart+xml"/>
  <Override PartName="/xl/drawings/drawing26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27.xml" ContentType="application/vnd.openxmlformats-officedocument.drawing+xml"/>
  <Override PartName="/xl/charts/chart29.xml" ContentType="application/vnd.openxmlformats-officedocument.drawingml.chart+xml"/>
  <Override PartName="/xl/drawings/drawing28.xml" ContentType="application/vnd.openxmlformats-officedocument.drawing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5.51.100\d\Sigorta\SİGORTA ŞİRKETLERİ\SİGORTA ŞİRKETLERİ FİNANSAL TABLOLARI\2023 hayat dışı\"/>
    </mc:Choice>
  </mc:AlternateContent>
  <xr:revisionPtr revIDLastSave="0" documentId="13_ncr:1_{3566D5E9-1B56-4BA2-ABE9-C31D5AEDFFBB}" xr6:coauthVersionLast="47" xr6:coauthVersionMax="47" xr10:uidLastSave="{00000000-0000-0000-0000-000000000000}"/>
  <bookViews>
    <workbookView xWindow="-120" yWindow="-120" windowWidth="29040" windowHeight="15720" tabRatio="597" firstSheet="29" activeTab="32" xr2:uid="{00000000-000D-0000-FFFF-FFFF00000000}"/>
  </bookViews>
  <sheets>
    <sheet name="ZİRVE SİGORTA LTD. 2023" sheetId="52" r:id="rId1"/>
    <sheet name="TÜRK SİGORTA 2023" sheetId="57" r:id="rId2"/>
    <sheet name="UNİVERSAL SİGORTA 2023" sheetId="181" r:id="rId3"/>
    <sheet name="ZURİCH SİGORTA 2023" sheetId="182" r:id="rId4"/>
    <sheet name="TOWER INSURANCE 2023" sheetId="183" r:id="rId5"/>
    <sheet name="EUROCITY INSURANCE 2023" sheetId="184" r:id="rId6"/>
    <sheet name="İYİ GELECEK SİGORTA 2023" sheetId="185" r:id="rId7"/>
    <sheet name="COMMERCIAL INSURANCE 2023" sheetId="186" r:id="rId8"/>
    <sheet name="TÜRKİYE SİGORTA 2023" sheetId="187" r:id="rId9"/>
    <sheet name="GÜVEN  SİGORTA LTD 2023" sheetId="188" r:id="rId10"/>
    <sheet name="GOLD SİGORTA 2023" sheetId="189" r:id="rId11"/>
    <sheet name="CAN SİGORTA LTD. 2023" sheetId="190" r:id="rId12"/>
    <sheet name="ANADOLU SİGORTA A.Ş. 2023" sheetId="191" r:id="rId13"/>
    <sheet name="AS-CAN SİGORTA LTD. 2023" sheetId="192" r:id="rId14"/>
    <sheet name="GULF SİGORTA A.Ş. 2023" sheetId="193" r:id="rId15"/>
    <sheet name="AKFİNANS SİGORTA LTD. 2023" sheetId="194" r:id="rId16"/>
    <sheet name="BEY SİGORTA LTD.2023" sheetId="195" r:id="rId17"/>
    <sheet name="Segure Insurance Ltd. 2023" sheetId="196" r:id="rId18"/>
    <sheet name="Limasol Sigorta Ltd. 2023" sheetId="197" r:id="rId19"/>
    <sheet name="Kıbrıs Sigorta Ltd. 2023" sheetId="198" r:id="rId20"/>
    <sheet name="Şeker Sigorta Kıbrıs Ltd. 2023" sheetId="199" r:id="rId21"/>
    <sheet name="İktisat Sigorta Ltd. 2033" sheetId="200" r:id="rId22"/>
    <sheet name="Northprime Insurance Ltd. 2023" sheetId="201" r:id="rId23"/>
    <sheet name="Alfa Insurance ltd.2023" sheetId="202" r:id="rId24"/>
    <sheet name="Mapfree Insurance Ltd. 2023" sheetId="203" r:id="rId25"/>
    <sheet name="Kapital Insrance Ltd. 2023" sheetId="204" r:id="rId26"/>
    <sheet name="Dağlı Sigorta Ltd. 2023" sheetId="205" r:id="rId27"/>
    <sheet name="Creditwest Insurance Ltd 2023" sheetId="206" r:id="rId28"/>
    <sheet name="Near East Sigorta" sheetId="207" r:id="rId29"/>
    <sheet name="AVEON SİGORTA LTD. 2023" sheetId="208" r:id="rId30"/>
    <sheet name="AXA SİGORTA A.Ş. 2023" sheetId="209" r:id="rId31"/>
    <sheet name="KONSOLİDEBİLANÇO (1)" sheetId="104" r:id="rId32"/>
    <sheet name="GERÇEK KONSOLİDE" sheetId="210" r:id="rId33"/>
    <sheet name="GERÇEK KONSOLİDE (2)" sheetId="211" r:id="rId34"/>
    <sheet name="KONSOLİDEBİLANÇO 8YILLIK(se (2" sheetId="173" r:id="rId35"/>
    <sheet name="Aktif Büy" sheetId="92" r:id="rId36"/>
    <sheet name="Nakit Değerler" sheetId="117" r:id="rId37"/>
    <sheet name="Aktifler" sheetId="87" r:id="rId38"/>
    <sheet name="Aktifler (2)" sheetId="179" r:id="rId39"/>
    <sheet name="ALACAKLAR" sheetId="151" r:id="rId40"/>
    <sheet name="İDARİ VE KANUNİ T." sheetId="152" r:id="rId41"/>
    <sheet name="İŞTİRAKLER" sheetId="153" r:id="rId42"/>
    <sheet name="SABİT DEĞERLER" sheetId="154" r:id="rId43"/>
    <sheet name="PASİF BÜY" sheetId="91" r:id="rId44"/>
    <sheet name="Pasif (5)" sheetId="169" r:id="rId45"/>
    <sheet name="TOPLAM KAR" sheetId="171" r:id="rId46"/>
    <sheet name="Pas Büy" sheetId="113" r:id="rId47"/>
    <sheet name="ÖZKAYNAK" sheetId="93" r:id="rId48"/>
    <sheet name="Özkaynak Tablo" sheetId="114" r:id="rId49"/>
    <sheet name="Pasif Hes." sheetId="88" r:id="rId50"/>
    <sheet name="ÖDSERMAYE" sheetId="96" r:id="rId51"/>
    <sheet name="ÖDSERMAYE (2)" sheetId="119" r:id="rId52"/>
    <sheet name="ÖZ-GRFİK" sheetId="110" r:id="rId53"/>
    <sheet name="ÖZSERMAYE (3)M.Ş.no" sheetId="101" r:id="rId54"/>
    <sheet name="Pasif (2)" sheetId="116" r:id="rId55"/>
    <sheet name="BORÇLAR VE T.KARŞILIKLAR" sheetId="170" r:id="rId56"/>
    <sheet name="BLOKE TEM.(4)" sheetId="122" r:id="rId57"/>
    <sheet name="BLOKE TEM.(5)" sheetId="123" r:id="rId58"/>
    <sheet name="BLOKE TEM.(6)" sheetId="126" r:id="rId59"/>
    <sheet name="bORÇLAR" sheetId="132" r:id="rId60"/>
    <sheet name="KONSOLİDEBİLANÇO 6 YILLIK(6)" sheetId="124" r:id="rId61"/>
    <sheet name="Bloke Grafik" sheetId="125" r:id="rId62"/>
    <sheet name="Özkaynaklar" sheetId="130" r:id="rId63"/>
    <sheet name="ozkaynaklar toplamı" sheetId="131" r:id="rId64"/>
    <sheet name="Pasif (4)" sheetId="147" r:id="rId65"/>
    <sheet name="KONSOLİDEBİLANÇO 9YILLIK(DOKUZ)" sheetId="138" r:id="rId66"/>
    <sheet name="KONSOLİDEBİLANÇO 6 YILLIK(8)" sheetId="140" r:id="rId67"/>
    <sheet name="SİGORTALILAR ACENTE ALAC." sheetId="164" r:id="rId68"/>
    <sheet name="ALACAKLAR DAĞILIMI" sheetId="165" r:id="rId69"/>
    <sheet name="SİGORTA ALACAKLARI" sheetId="166" r:id="rId70"/>
    <sheet name="BORÇLAR GENEL" sheetId="167" r:id="rId71"/>
    <sheet name="KONSOLİDEBİLANÇO 9YILLIK(DO (2" sheetId="174" r:id="rId7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4" i="211" l="1"/>
  <c r="G49" i="211"/>
  <c r="G48" i="211"/>
  <c r="G46" i="211"/>
  <c r="G45" i="211"/>
  <c r="G42" i="211"/>
  <c r="L39" i="211"/>
  <c r="L38" i="211"/>
  <c r="G38" i="211"/>
  <c r="G37" i="211"/>
  <c r="L36" i="211"/>
  <c r="G36" i="211"/>
  <c r="L35" i="211"/>
  <c r="L33" i="211"/>
  <c r="G33" i="211"/>
  <c r="G32" i="211"/>
  <c r="L31" i="211"/>
  <c r="G31" i="211"/>
  <c r="L30" i="211"/>
  <c r="L29" i="211"/>
  <c r="G29" i="211"/>
  <c r="L28" i="211"/>
  <c r="G28" i="211"/>
  <c r="L27" i="211"/>
  <c r="G27" i="211"/>
  <c r="L26" i="211"/>
  <c r="G26" i="211"/>
  <c r="L25" i="211"/>
  <c r="G25" i="211"/>
  <c r="L24" i="211"/>
  <c r="G24" i="211"/>
  <c r="L23" i="211"/>
  <c r="G21" i="211"/>
  <c r="L20" i="211"/>
  <c r="G20" i="211"/>
  <c r="G19" i="211"/>
  <c r="L18" i="211"/>
  <c r="G18" i="211"/>
  <c r="L17" i="211"/>
  <c r="G17" i="211"/>
  <c r="L16" i="211"/>
  <c r="L15" i="211"/>
  <c r="L13" i="211"/>
  <c r="L12" i="211"/>
  <c r="G12" i="211"/>
  <c r="G11" i="211"/>
  <c r="L7" i="211"/>
  <c r="G7" i="211"/>
  <c r="L6" i="211"/>
  <c r="G6" i="211"/>
  <c r="L5" i="211"/>
  <c r="G5" i="211"/>
  <c r="L4" i="211"/>
  <c r="G4" i="211"/>
  <c r="G30" i="203"/>
  <c r="G53" i="210" l="1"/>
  <c r="G48" i="210"/>
  <c r="G47" i="210"/>
  <c r="G45" i="210"/>
  <c r="G44" i="210"/>
  <c r="G41" i="210"/>
  <c r="L38" i="210"/>
  <c r="L37" i="210"/>
  <c r="G37" i="210"/>
  <c r="G36" i="210"/>
  <c r="L35" i="210"/>
  <c r="G35" i="210"/>
  <c r="L34" i="210"/>
  <c r="L32" i="210"/>
  <c r="G32" i="210"/>
  <c r="G31" i="210"/>
  <c r="L30" i="210"/>
  <c r="G30" i="210"/>
  <c r="L29" i="210"/>
  <c r="L28" i="210"/>
  <c r="G28" i="210"/>
  <c r="L27" i="210"/>
  <c r="G27" i="210"/>
  <c r="L26" i="210"/>
  <c r="G26" i="210"/>
  <c r="L25" i="210"/>
  <c r="G25" i="210"/>
  <c r="L24" i="210"/>
  <c r="G24" i="210"/>
  <c r="L23" i="210"/>
  <c r="G23" i="210"/>
  <c r="L22" i="210"/>
  <c r="G20" i="210"/>
  <c r="L19" i="210"/>
  <c r="G19" i="210"/>
  <c r="G18" i="210"/>
  <c r="L17" i="210"/>
  <c r="G17" i="210"/>
  <c r="L16" i="210"/>
  <c r="G16" i="210"/>
  <c r="L15" i="210"/>
  <c r="L14" i="210"/>
  <c r="L12" i="210"/>
  <c r="L11" i="210"/>
  <c r="G11" i="210"/>
  <c r="G10" i="210"/>
  <c r="L6" i="210"/>
  <c r="G6" i="210"/>
  <c r="L5" i="210"/>
  <c r="G5" i="210"/>
  <c r="L4" i="210"/>
  <c r="G4" i="210"/>
  <c r="L3" i="210"/>
  <c r="G3" i="210"/>
  <c r="L17" i="104" l="1"/>
  <c r="L32" i="196" l="1"/>
  <c r="L22" i="196" s="1"/>
  <c r="L37" i="197"/>
  <c r="G3" i="197"/>
  <c r="G40" i="204"/>
  <c r="L39" i="104" l="1"/>
  <c r="L38" i="104"/>
  <c r="L36" i="104"/>
  <c r="L35" i="104"/>
  <c r="L33" i="104"/>
  <c r="L24" i="104"/>
  <c r="L25" i="104"/>
  <c r="L26" i="104"/>
  <c r="L27" i="104"/>
  <c r="L28" i="104"/>
  <c r="L29" i="104"/>
  <c r="L30" i="104"/>
  <c r="L31" i="104"/>
  <c r="L23" i="104"/>
  <c r="L20" i="104"/>
  <c r="L18" i="104"/>
  <c r="L16" i="104"/>
  <c r="L15" i="104"/>
  <c r="L13" i="104"/>
  <c r="L12" i="104"/>
  <c r="L5" i="104"/>
  <c r="L6" i="104"/>
  <c r="L7" i="104"/>
  <c r="L4" i="104"/>
  <c r="G54" i="104"/>
  <c r="G49" i="104"/>
  <c r="G48" i="104"/>
  <c r="G46" i="104"/>
  <c r="G45" i="104"/>
  <c r="G42" i="104"/>
  <c r="G37" i="104"/>
  <c r="G38" i="104"/>
  <c r="G36" i="104"/>
  <c r="G33" i="104"/>
  <c r="G32" i="104"/>
  <c r="G31" i="104"/>
  <c r="G29" i="104"/>
  <c r="G28" i="104"/>
  <c r="G27" i="104"/>
  <c r="G26" i="104"/>
  <c r="G25" i="104"/>
  <c r="G24" i="104"/>
  <c r="G21" i="104"/>
  <c r="G20" i="104"/>
  <c r="G19" i="104"/>
  <c r="G18" i="104"/>
  <c r="G17" i="104"/>
  <c r="G12" i="104"/>
  <c r="G11" i="104"/>
  <c r="G5" i="104"/>
  <c r="G6" i="104"/>
  <c r="G7" i="104"/>
  <c r="G4" i="104"/>
  <c r="L56" i="209"/>
  <c r="G47" i="209"/>
  <c r="G44" i="209"/>
  <c r="G41" i="209"/>
  <c r="L37" i="209"/>
  <c r="G35" i="209"/>
  <c r="L32" i="209"/>
  <c r="L22" i="209" s="1"/>
  <c r="G30" i="209"/>
  <c r="G23" i="209"/>
  <c r="G22" i="209" s="1"/>
  <c r="G16" i="209"/>
  <c r="G15" i="209" s="1"/>
  <c r="L14" i="209"/>
  <c r="L11" i="209"/>
  <c r="L10" i="209" s="1"/>
  <c r="G10" i="209"/>
  <c r="L3" i="209"/>
  <c r="G3" i="209"/>
  <c r="L9" i="209" l="1"/>
  <c r="G14" i="209"/>
  <c r="G40" i="209"/>
  <c r="G55" i="209" s="1"/>
  <c r="L3" i="104"/>
  <c r="L55" i="209"/>
  <c r="G47" i="104" l="1"/>
  <c r="G44" i="104"/>
  <c r="L37" i="104"/>
  <c r="G35" i="104"/>
  <c r="L32" i="104"/>
  <c r="L22" i="104" s="1"/>
  <c r="G30" i="104"/>
  <c r="G23" i="104"/>
  <c r="G22" i="104" s="1"/>
  <c r="G16" i="104"/>
  <c r="G15" i="104" s="1"/>
  <c r="L14" i="104"/>
  <c r="L11" i="104"/>
  <c r="G10" i="104"/>
  <c r="G43" i="104" l="1"/>
  <c r="L9" i="104"/>
  <c r="L55" i="104" s="1"/>
  <c r="L10" i="104"/>
  <c r="G14" i="104"/>
  <c r="G3" i="207"/>
  <c r="G15" i="207"/>
  <c r="L32" i="189" l="1"/>
  <c r="L22" i="189" s="1"/>
  <c r="L37" i="204" l="1"/>
  <c r="G8" i="204"/>
  <c r="G7" i="210" l="1"/>
  <c r="G8" i="211"/>
  <c r="G8" i="104"/>
  <c r="G3" i="104" s="1"/>
  <c r="G3" i="204"/>
  <c r="G14" i="196"/>
  <c r="G16" i="186" l="1"/>
  <c r="G3" i="186"/>
  <c r="G40" i="184" l="1"/>
  <c r="G23" i="184" l="1"/>
  <c r="G22" i="184" s="1"/>
  <c r="G14" i="184" s="1"/>
  <c r="L56" i="208" l="1"/>
  <c r="G47" i="208"/>
  <c r="G44" i="208"/>
  <c r="G41" i="208"/>
  <c r="L37" i="208"/>
  <c r="G35" i="208"/>
  <c r="L32" i="208"/>
  <c r="L22" i="208" s="1"/>
  <c r="G30" i="208"/>
  <c r="G22" i="208"/>
  <c r="G15" i="208"/>
  <c r="L14" i="208"/>
  <c r="L11" i="208"/>
  <c r="G10" i="208"/>
  <c r="L3" i="208"/>
  <c r="G3" i="208"/>
  <c r="L56" i="207"/>
  <c r="G47" i="207"/>
  <c r="G44" i="207"/>
  <c r="G41" i="207"/>
  <c r="L37" i="207"/>
  <c r="G35" i="207"/>
  <c r="L32" i="207"/>
  <c r="L22" i="207" s="1"/>
  <c r="G22" i="207"/>
  <c r="G14" i="207" s="1"/>
  <c r="L14" i="207"/>
  <c r="L11" i="207"/>
  <c r="G10" i="207"/>
  <c r="L3" i="207"/>
  <c r="L56" i="206"/>
  <c r="G47" i="206"/>
  <c r="G44" i="206"/>
  <c r="G41" i="206"/>
  <c r="L37" i="206"/>
  <c r="G35" i="206"/>
  <c r="L32" i="206"/>
  <c r="L22" i="206" s="1"/>
  <c r="G30" i="206"/>
  <c r="G22" i="206"/>
  <c r="G14" i="206" s="1"/>
  <c r="G16" i="206"/>
  <c r="L14" i="206"/>
  <c r="L11" i="206"/>
  <c r="G10" i="206"/>
  <c r="L3" i="206"/>
  <c r="G3" i="206"/>
  <c r="L56" i="205"/>
  <c r="G47" i="205"/>
  <c r="G44" i="205"/>
  <c r="G41" i="205"/>
  <c r="L37" i="205"/>
  <c r="G35" i="205"/>
  <c r="L32" i="205"/>
  <c r="L22" i="205" s="1"/>
  <c r="G30" i="205"/>
  <c r="G22" i="205"/>
  <c r="L14" i="205"/>
  <c r="L11" i="205"/>
  <c r="G10" i="205"/>
  <c r="L3" i="205"/>
  <c r="G3" i="205"/>
  <c r="L56" i="204"/>
  <c r="G47" i="204"/>
  <c r="G44" i="204"/>
  <c r="G35" i="204"/>
  <c r="L22" i="204"/>
  <c r="G30" i="204"/>
  <c r="G23" i="204"/>
  <c r="G22" i="204" s="1"/>
  <c r="G16" i="204"/>
  <c r="G15" i="204" s="1"/>
  <c r="G14" i="204" s="1"/>
  <c r="L14" i="204"/>
  <c r="L11" i="204"/>
  <c r="G10" i="204"/>
  <c r="L3" i="204"/>
  <c r="L56" i="203"/>
  <c r="G47" i="203"/>
  <c r="G44" i="203"/>
  <c r="G41" i="203"/>
  <c r="L37" i="203"/>
  <c r="G35" i="203"/>
  <c r="L32" i="203"/>
  <c r="L22" i="203" s="1"/>
  <c r="G23" i="203"/>
  <c r="G22" i="203" s="1"/>
  <c r="G16" i="203"/>
  <c r="G15" i="203" s="1"/>
  <c r="L14" i="203"/>
  <c r="L11" i="203"/>
  <c r="G10" i="203"/>
  <c r="L3" i="203"/>
  <c r="G3" i="203"/>
  <c r="L56" i="202"/>
  <c r="G47" i="202"/>
  <c r="G44" i="202"/>
  <c r="G41" i="202"/>
  <c r="L37" i="202"/>
  <c r="G35" i="202"/>
  <c r="L32" i="202"/>
  <c r="L22" i="202" s="1"/>
  <c r="G30" i="202"/>
  <c r="G23" i="202"/>
  <c r="G22" i="202" s="1"/>
  <c r="G16" i="202"/>
  <c r="G15" i="202" s="1"/>
  <c r="L14" i="202"/>
  <c r="L11" i="202"/>
  <c r="G10" i="202"/>
  <c r="L3" i="202"/>
  <c r="G3" i="202"/>
  <c r="L56" i="201"/>
  <c r="G47" i="201"/>
  <c r="G44" i="201"/>
  <c r="G41" i="201"/>
  <c r="L37" i="201"/>
  <c r="G35" i="201"/>
  <c r="L32" i="201"/>
  <c r="L22" i="201" s="1"/>
  <c r="G30" i="201"/>
  <c r="G22" i="201"/>
  <c r="G15" i="201"/>
  <c r="L14" i="201"/>
  <c r="L11" i="201"/>
  <c r="G10" i="201"/>
  <c r="L3" i="201"/>
  <c r="G3" i="201"/>
  <c r="L56" i="200"/>
  <c r="G47" i="200"/>
  <c r="G44" i="200"/>
  <c r="G41" i="200"/>
  <c r="L37" i="200"/>
  <c r="G35" i="200"/>
  <c r="L32" i="200"/>
  <c r="L22" i="200" s="1"/>
  <c r="G23" i="200"/>
  <c r="G22" i="200" s="1"/>
  <c r="G14" i="200" s="1"/>
  <c r="G16" i="200"/>
  <c r="L14" i="200"/>
  <c r="L11" i="200"/>
  <c r="L10" i="200" s="1"/>
  <c r="G10" i="200"/>
  <c r="L3" i="200"/>
  <c r="G3" i="200"/>
  <c r="L56" i="199"/>
  <c r="G47" i="199"/>
  <c r="G44" i="199"/>
  <c r="G41" i="199"/>
  <c r="L37" i="199"/>
  <c r="G35" i="199"/>
  <c r="L32" i="199"/>
  <c r="L22" i="199" s="1"/>
  <c r="G30" i="199"/>
  <c r="G14" i="199"/>
  <c r="L14" i="199"/>
  <c r="L11" i="199"/>
  <c r="G10" i="199"/>
  <c r="L3" i="199"/>
  <c r="G3" i="199"/>
  <c r="L56" i="198"/>
  <c r="G47" i="198"/>
  <c r="G44" i="198"/>
  <c r="G41" i="198"/>
  <c r="L37" i="198"/>
  <c r="G35" i="198"/>
  <c r="L32" i="198"/>
  <c r="L22" i="198" s="1"/>
  <c r="G30" i="198"/>
  <c r="G23" i="198"/>
  <c r="G16" i="198"/>
  <c r="L14" i="198"/>
  <c r="L11" i="198"/>
  <c r="G10" i="198"/>
  <c r="L3" i="198"/>
  <c r="G3" i="198"/>
  <c r="L56" i="197"/>
  <c r="G47" i="197"/>
  <c r="G44" i="197"/>
  <c r="G41" i="197"/>
  <c r="G35" i="197"/>
  <c r="L32" i="197"/>
  <c r="L22" i="197" s="1"/>
  <c r="G30" i="197"/>
  <c r="G22" i="197"/>
  <c r="L14" i="197"/>
  <c r="L11" i="197"/>
  <c r="G10" i="197"/>
  <c r="L3" i="197"/>
  <c r="L56" i="196"/>
  <c r="G47" i="196"/>
  <c r="G44" i="196"/>
  <c r="L37" i="196"/>
  <c r="G35" i="196"/>
  <c r="G23" i="196"/>
  <c r="G16" i="196"/>
  <c r="L14" i="196"/>
  <c r="L11" i="196"/>
  <c r="G10" i="196"/>
  <c r="L3" i="196"/>
  <c r="G3" i="196"/>
  <c r="L56" i="195"/>
  <c r="G47" i="195"/>
  <c r="G44" i="195"/>
  <c r="G41" i="195"/>
  <c r="L37" i="195"/>
  <c r="G35" i="195"/>
  <c r="L32" i="195"/>
  <c r="L22" i="195" s="1"/>
  <c r="G30" i="195"/>
  <c r="G23" i="195"/>
  <c r="G22" i="195" s="1"/>
  <c r="G15" i="195"/>
  <c r="L14" i="195"/>
  <c r="L11" i="195"/>
  <c r="G10" i="195"/>
  <c r="L3" i="195"/>
  <c r="G3" i="195"/>
  <c r="L56" i="194"/>
  <c r="G47" i="194"/>
  <c r="G44" i="194"/>
  <c r="G41" i="194"/>
  <c r="L37" i="194"/>
  <c r="G35" i="194"/>
  <c r="L32" i="194"/>
  <c r="L22" i="194" s="1"/>
  <c r="G30" i="194"/>
  <c r="G22" i="194"/>
  <c r="G16" i="194"/>
  <c r="G15" i="194" s="1"/>
  <c r="L14" i="194"/>
  <c r="L11" i="194"/>
  <c r="G10" i="194"/>
  <c r="L3" i="194"/>
  <c r="G3" i="194"/>
  <c r="L56" i="193"/>
  <c r="G47" i="193"/>
  <c r="G44" i="193"/>
  <c r="G41" i="193"/>
  <c r="L37" i="193"/>
  <c r="G35" i="193"/>
  <c r="L32" i="193"/>
  <c r="L22" i="193" s="1"/>
  <c r="G30" i="193"/>
  <c r="G23" i="193"/>
  <c r="G22" i="193" s="1"/>
  <c r="G16" i="193"/>
  <c r="G15" i="193" s="1"/>
  <c r="L14" i="193"/>
  <c r="L11" i="193"/>
  <c r="G10" i="193"/>
  <c r="L3" i="193"/>
  <c r="G3" i="193"/>
  <c r="L56" i="192"/>
  <c r="G47" i="192"/>
  <c r="G44" i="192"/>
  <c r="G41" i="192"/>
  <c r="L37" i="192"/>
  <c r="G35" i="192"/>
  <c r="L32" i="192"/>
  <c r="L22" i="192" s="1"/>
  <c r="G30" i="192"/>
  <c r="G23" i="192"/>
  <c r="G22" i="192" s="1"/>
  <c r="G16" i="192"/>
  <c r="G15" i="192" s="1"/>
  <c r="L14" i="192"/>
  <c r="L11" i="192"/>
  <c r="G10" i="192"/>
  <c r="L3" i="192"/>
  <c r="G3" i="192"/>
  <c r="L56" i="191"/>
  <c r="G47" i="191"/>
  <c r="G44" i="191"/>
  <c r="G41" i="191"/>
  <c r="L37" i="191"/>
  <c r="G35" i="191"/>
  <c r="L32" i="191"/>
  <c r="L22" i="191" s="1"/>
  <c r="G30" i="191"/>
  <c r="G23" i="191"/>
  <c r="G22" i="191" s="1"/>
  <c r="G16" i="191"/>
  <c r="G15" i="191" s="1"/>
  <c r="L14" i="191"/>
  <c r="L11" i="191"/>
  <c r="G10" i="191"/>
  <c r="L3" i="191"/>
  <c r="G3" i="191"/>
  <c r="L56" i="190"/>
  <c r="G47" i="190"/>
  <c r="G44" i="190"/>
  <c r="G41" i="190"/>
  <c r="L37" i="190"/>
  <c r="G35" i="190"/>
  <c r="L32" i="190"/>
  <c r="L22" i="190" s="1"/>
  <c r="G30" i="190"/>
  <c r="G22" i="190"/>
  <c r="G15" i="190"/>
  <c r="L14" i="190"/>
  <c r="L11" i="190"/>
  <c r="G10" i="190"/>
  <c r="L3" i="190"/>
  <c r="G3" i="190"/>
  <c r="L56" i="189"/>
  <c r="G47" i="189"/>
  <c r="G44" i="189"/>
  <c r="G41" i="189"/>
  <c r="L37" i="189"/>
  <c r="M32" i="189" s="1"/>
  <c r="G35" i="189"/>
  <c r="G30" i="189"/>
  <c r="G23" i="189"/>
  <c r="G22" i="189" s="1"/>
  <c r="G16" i="189"/>
  <c r="G15" i="189" s="1"/>
  <c r="L14" i="189"/>
  <c r="L11" i="189"/>
  <c r="G10" i="189"/>
  <c r="L3" i="189"/>
  <c r="G3" i="189"/>
  <c r="L56" i="188"/>
  <c r="G47" i="188"/>
  <c r="G44" i="188"/>
  <c r="G41" i="188"/>
  <c r="L37" i="188"/>
  <c r="G35" i="188"/>
  <c r="L32" i="188"/>
  <c r="L22" i="188" s="1"/>
  <c r="G30" i="188"/>
  <c r="G23" i="188"/>
  <c r="G22" i="188" s="1"/>
  <c r="G16" i="188"/>
  <c r="G15" i="188" s="1"/>
  <c r="L14" i="188"/>
  <c r="L11" i="188"/>
  <c r="G10" i="188"/>
  <c r="L3" i="188"/>
  <c r="G3" i="188"/>
  <c r="L56" i="187"/>
  <c r="G47" i="187"/>
  <c r="G44" i="187"/>
  <c r="G41" i="187"/>
  <c r="L37" i="187"/>
  <c r="G35" i="187"/>
  <c r="L32" i="187"/>
  <c r="L22" i="187" s="1"/>
  <c r="G30" i="187"/>
  <c r="G23" i="187"/>
  <c r="G16" i="187"/>
  <c r="G14" i="187"/>
  <c r="L14" i="187"/>
  <c r="L11" i="187"/>
  <c r="G10" i="187"/>
  <c r="L3" i="187"/>
  <c r="G3" i="187"/>
  <c r="L56" i="186"/>
  <c r="G47" i="186"/>
  <c r="G44" i="186"/>
  <c r="G41" i="186"/>
  <c r="L37" i="186"/>
  <c r="G35" i="186"/>
  <c r="L32" i="186"/>
  <c r="L22" i="186" s="1"/>
  <c r="G30" i="186"/>
  <c r="G22" i="186"/>
  <c r="G15" i="186"/>
  <c r="L14" i="186"/>
  <c r="L11" i="186"/>
  <c r="G10" i="186"/>
  <c r="L3" i="186"/>
  <c r="L56" i="185"/>
  <c r="G47" i="185"/>
  <c r="G44" i="185"/>
  <c r="G41" i="185"/>
  <c r="L37" i="185"/>
  <c r="G35" i="185"/>
  <c r="L32" i="185"/>
  <c r="L22" i="185" s="1"/>
  <c r="G30" i="185"/>
  <c r="G23" i="185"/>
  <c r="G22" i="185" s="1"/>
  <c r="G16" i="185"/>
  <c r="G15" i="185" s="1"/>
  <c r="L14" i="185"/>
  <c r="L11" i="185"/>
  <c r="G10" i="185"/>
  <c r="L3" i="185"/>
  <c r="G3" i="185"/>
  <c r="L56" i="184"/>
  <c r="G47" i="184"/>
  <c r="G44" i="184"/>
  <c r="L37" i="184"/>
  <c r="G35" i="184"/>
  <c r="L32" i="184"/>
  <c r="L22" i="184" s="1"/>
  <c r="L14" i="184"/>
  <c r="L11" i="184"/>
  <c r="G10" i="184"/>
  <c r="L3" i="184"/>
  <c r="G3" i="184"/>
  <c r="L56" i="183"/>
  <c r="G47" i="183"/>
  <c r="G44" i="183"/>
  <c r="G41" i="183"/>
  <c r="L37" i="183"/>
  <c r="G35" i="183"/>
  <c r="L32" i="183"/>
  <c r="L22" i="183" s="1"/>
  <c r="G30" i="183"/>
  <c r="G23" i="183"/>
  <c r="G22" i="183" s="1"/>
  <c r="G16" i="183"/>
  <c r="G15" i="183" s="1"/>
  <c r="L14" i="183"/>
  <c r="L11" i="183"/>
  <c r="G10" i="183"/>
  <c r="L3" i="183"/>
  <c r="G3" i="183"/>
  <c r="L56" i="182"/>
  <c r="G47" i="182"/>
  <c r="G44" i="182"/>
  <c r="L37" i="182"/>
  <c r="G35" i="182"/>
  <c r="L32" i="182"/>
  <c r="L22" i="182" s="1"/>
  <c r="G30" i="182"/>
  <c r="G23" i="182"/>
  <c r="G16" i="182"/>
  <c r="L14" i="182"/>
  <c r="L11" i="182"/>
  <c r="G10" i="182"/>
  <c r="L3" i="182"/>
  <c r="G3" i="182"/>
  <c r="L56" i="181"/>
  <c r="G47" i="181"/>
  <c r="G44" i="181"/>
  <c r="G41" i="181"/>
  <c r="L37" i="181"/>
  <c r="L22" i="181" s="1"/>
  <c r="G35" i="181"/>
  <c r="L32" i="181"/>
  <c r="G30" i="181"/>
  <c r="G23" i="181"/>
  <c r="G22" i="181" s="1"/>
  <c r="G16" i="181"/>
  <c r="G15" i="181" s="1"/>
  <c r="L14" i="181"/>
  <c r="L11" i="181"/>
  <c r="G10" i="181"/>
  <c r="L3" i="181"/>
  <c r="G3" i="181"/>
  <c r="G43" i="182" l="1"/>
  <c r="G14" i="203"/>
  <c r="G40" i="208"/>
  <c r="G14" i="188"/>
  <c r="G43" i="204"/>
  <c r="G55" i="204"/>
  <c r="G43" i="196"/>
  <c r="G55" i="196" s="1"/>
  <c r="L9" i="183"/>
  <c r="L10" i="204"/>
  <c r="L9" i="204"/>
  <c r="L55" i="204" s="1"/>
  <c r="L9" i="196"/>
  <c r="L55" i="196" s="1"/>
  <c r="L10" i="182"/>
  <c r="G14" i="194"/>
  <c r="L9" i="185"/>
  <c r="L55" i="185" s="1"/>
  <c r="G14" i="193"/>
  <c r="L10" i="202"/>
  <c r="L9" i="205"/>
  <c r="L9" i="192"/>
  <c r="L55" i="192" s="1"/>
  <c r="G40" i="203"/>
  <c r="G55" i="203" s="1"/>
  <c r="G14" i="192"/>
  <c r="G14" i="189"/>
  <c r="L10" i="191"/>
  <c r="M52" i="205"/>
  <c r="L10" i="208"/>
  <c r="L9" i="207"/>
  <c r="L55" i="207" s="1"/>
  <c r="L10" i="206"/>
  <c r="L10" i="205"/>
  <c r="G14" i="202"/>
  <c r="L9" i="201"/>
  <c r="L55" i="201" s="1"/>
  <c r="L10" i="199"/>
  <c r="L9" i="198"/>
  <c r="L55" i="198" s="1"/>
  <c r="L10" i="197"/>
  <c r="G40" i="195"/>
  <c r="L10" i="194"/>
  <c r="L9" i="194"/>
  <c r="L55" i="194" s="1"/>
  <c r="G40" i="194"/>
  <c r="L9" i="193"/>
  <c r="L55" i="193" s="1"/>
  <c r="L10" i="192"/>
  <c r="G14" i="190"/>
  <c r="L10" i="184"/>
  <c r="L9" i="184"/>
  <c r="L55" i="184" s="1"/>
  <c r="G55" i="184"/>
  <c r="L9" i="191"/>
  <c r="L55" i="191" s="1"/>
  <c r="G14" i="195"/>
  <c r="L10" i="201"/>
  <c r="L55" i="205"/>
  <c r="G14" i="205"/>
  <c r="G40" i="207"/>
  <c r="G55" i="207" s="1"/>
  <c r="L10" i="186"/>
  <c r="L9" i="186"/>
  <c r="L55" i="186" s="1"/>
  <c r="G40" i="183"/>
  <c r="G40" i="191"/>
  <c r="L9" i="197"/>
  <c r="L55" i="197" s="1"/>
  <c r="G14" i="201"/>
  <c r="L9" i="203"/>
  <c r="L55" i="203" s="1"/>
  <c r="G40" i="206"/>
  <c r="G55" i="206" s="1"/>
  <c r="G14" i="182"/>
  <c r="G55" i="182" s="1"/>
  <c r="G14" i="183"/>
  <c r="G14" i="185"/>
  <c r="L9" i="189"/>
  <c r="L55" i="189" s="1"/>
  <c r="L9" i="190"/>
  <c r="L55" i="190" s="1"/>
  <c r="G40" i="192"/>
  <c r="G55" i="192" s="1"/>
  <c r="L9" i="195"/>
  <c r="L55" i="195" s="1"/>
  <c r="G40" i="198"/>
  <c r="L9" i="199"/>
  <c r="L55" i="199" s="1"/>
  <c r="G40" i="189"/>
  <c r="G55" i="189" s="1"/>
  <c r="L9" i="188"/>
  <c r="L55" i="188" s="1"/>
  <c r="L10" i="188"/>
  <c r="G40" i="188"/>
  <c r="G55" i="188" s="1"/>
  <c r="L10" i="187"/>
  <c r="L9" i="187"/>
  <c r="L55" i="187" s="1"/>
  <c r="G40" i="187"/>
  <c r="G55" i="187" s="1"/>
  <c r="G14" i="186"/>
  <c r="L10" i="185"/>
  <c r="L10" i="189"/>
  <c r="G40" i="193"/>
  <c r="L10" i="195"/>
  <c r="G40" i="186"/>
  <c r="G40" i="190"/>
  <c r="L10" i="193"/>
  <c r="L10" i="196"/>
  <c r="L9" i="200"/>
  <c r="L55" i="200" s="1"/>
  <c r="G40" i="185"/>
  <c r="L10" i="190"/>
  <c r="L10" i="198"/>
  <c r="G40" i="200"/>
  <c r="G55" i="200" s="1"/>
  <c r="G40" i="201"/>
  <c r="G40" i="202"/>
  <c r="G55" i="202" s="1"/>
  <c r="G40" i="205"/>
  <c r="L9" i="181"/>
  <c r="L55" i="181" s="1"/>
  <c r="G40" i="199"/>
  <c r="G55" i="199" s="1"/>
  <c r="L9" i="202"/>
  <c r="L55" i="202" s="1"/>
  <c r="L10" i="203"/>
  <c r="L9" i="206"/>
  <c r="L55" i="206" s="1"/>
  <c r="L10" i="207"/>
  <c r="L9" i="208"/>
  <c r="L55" i="208" s="1"/>
  <c r="L55" i="183"/>
  <c r="L10" i="183"/>
  <c r="L9" i="182"/>
  <c r="L55" i="182" s="1"/>
  <c r="G14" i="208"/>
  <c r="G55" i="208" s="1"/>
  <c r="G14" i="198"/>
  <c r="G14" i="197"/>
  <c r="G55" i="197" s="1"/>
  <c r="G14" i="191"/>
  <c r="G40" i="181"/>
  <c r="G14" i="181"/>
  <c r="L10" i="181"/>
  <c r="L56" i="52"/>
  <c r="G47" i="52"/>
  <c r="G44" i="52"/>
  <c r="G41" i="52"/>
  <c r="L37" i="52"/>
  <c r="G35" i="52"/>
  <c r="L32" i="52"/>
  <c r="G30" i="52"/>
  <c r="G23" i="52"/>
  <c r="G16" i="52"/>
  <c r="L14" i="52"/>
  <c r="L11" i="52"/>
  <c r="G10" i="52"/>
  <c r="L3" i="52"/>
  <c r="G3" i="52"/>
  <c r="M54" i="207" l="1"/>
  <c r="G55" i="194"/>
  <c r="G23" i="211"/>
  <c r="G55" i="183"/>
  <c r="G15" i="52"/>
  <c r="G22" i="52"/>
  <c r="L22" i="52"/>
  <c r="G55" i="195"/>
  <c r="G55" i="193"/>
  <c r="G55" i="185"/>
  <c r="G55" i="190"/>
  <c r="G55" i="205"/>
  <c r="G58" i="205" s="1"/>
  <c r="G55" i="198"/>
  <c r="G55" i="191"/>
  <c r="G55" i="201"/>
  <c r="G55" i="186"/>
  <c r="G55" i="181"/>
  <c r="G59" i="181" s="1"/>
  <c r="L9" i="52"/>
  <c r="L10" i="52"/>
  <c r="G40" i="52"/>
  <c r="G23" i="57"/>
  <c r="G22" i="57" s="1"/>
  <c r="G16" i="57"/>
  <c r="G15" i="57" s="1"/>
  <c r="G15" i="211" l="1"/>
  <c r="G16" i="211"/>
  <c r="G21" i="210"/>
  <c r="G22" i="211"/>
  <c r="G15" i="210"/>
  <c r="G14" i="210"/>
  <c r="L55" i="52"/>
  <c r="G14" i="52"/>
  <c r="G22" i="210"/>
  <c r="G14" i="57"/>
  <c r="G13" i="210" l="1"/>
  <c r="G14" i="211"/>
  <c r="G55" i="52"/>
  <c r="C30" i="169"/>
  <c r="F30" i="169" l="1"/>
  <c r="E31" i="147" l="1"/>
  <c r="C31" i="147"/>
  <c r="I39" i="179" l="1"/>
  <c r="I38" i="179"/>
  <c r="I37" i="179"/>
  <c r="I36" i="179"/>
  <c r="I35" i="179"/>
  <c r="I34" i="179"/>
  <c r="I33" i="179"/>
  <c r="I32" i="179"/>
  <c r="I31" i="179"/>
  <c r="I30" i="179"/>
  <c r="I29" i="179"/>
  <c r="I28" i="179"/>
  <c r="I27" i="179"/>
  <c r="I26" i="179"/>
  <c r="I25" i="179"/>
  <c r="I24" i="179"/>
  <c r="I23" i="179"/>
  <c r="I22" i="179"/>
  <c r="I21" i="179"/>
  <c r="I20" i="179"/>
  <c r="I19" i="179"/>
  <c r="I18" i="179"/>
  <c r="I17" i="179"/>
  <c r="I16" i="179"/>
  <c r="I15" i="179"/>
  <c r="I14" i="179"/>
  <c r="I13" i="179"/>
  <c r="I12" i="179"/>
  <c r="I11" i="179"/>
  <c r="I10" i="179"/>
  <c r="I27" i="87"/>
  <c r="E25" i="169"/>
  <c r="C25" i="169"/>
  <c r="F25" i="88"/>
  <c r="D25" i="88"/>
  <c r="C25" i="88"/>
  <c r="C20" i="119"/>
  <c r="C20" i="96"/>
  <c r="C9" i="96"/>
  <c r="C26" i="119"/>
  <c r="C26" i="96"/>
  <c r="F31" i="88"/>
  <c r="C31" i="88"/>
  <c r="E31" i="169"/>
  <c r="I33" i="87"/>
  <c r="I40" i="179" l="1"/>
  <c r="C19" i="179" l="1"/>
  <c r="G39" i="179" l="1"/>
  <c r="F39" i="179"/>
  <c r="E39" i="179"/>
  <c r="D39" i="179"/>
  <c r="C39" i="179"/>
  <c r="G38" i="179"/>
  <c r="F38" i="179"/>
  <c r="E38" i="179"/>
  <c r="D38" i="179"/>
  <c r="C38" i="179"/>
  <c r="G37" i="179"/>
  <c r="F37" i="179"/>
  <c r="E37" i="179"/>
  <c r="D37" i="179"/>
  <c r="C37" i="179"/>
  <c r="G36" i="179"/>
  <c r="F36" i="179"/>
  <c r="E36" i="179"/>
  <c r="D36" i="179"/>
  <c r="C36" i="179"/>
  <c r="G35" i="179"/>
  <c r="F35" i="179"/>
  <c r="E35" i="179"/>
  <c r="D35" i="179"/>
  <c r="C35" i="179"/>
  <c r="G34" i="179"/>
  <c r="F34" i="179"/>
  <c r="E34" i="179"/>
  <c r="D34" i="179"/>
  <c r="C34" i="179"/>
  <c r="G32" i="179"/>
  <c r="F32" i="179"/>
  <c r="E32" i="179"/>
  <c r="D32" i="179"/>
  <c r="C32" i="179"/>
  <c r="G31" i="179"/>
  <c r="F31" i="179"/>
  <c r="E31" i="179"/>
  <c r="D31" i="179"/>
  <c r="C31" i="179"/>
  <c r="G30" i="179"/>
  <c r="F30" i="179"/>
  <c r="E30" i="179"/>
  <c r="D30" i="179"/>
  <c r="C30" i="179"/>
  <c r="G29" i="179"/>
  <c r="F29" i="179"/>
  <c r="E29" i="179"/>
  <c r="D29" i="179"/>
  <c r="C29" i="179"/>
  <c r="G28" i="179"/>
  <c r="F28" i="179"/>
  <c r="E28" i="179"/>
  <c r="D28" i="179"/>
  <c r="C28" i="179"/>
  <c r="G26" i="179"/>
  <c r="F26" i="179"/>
  <c r="E26" i="179"/>
  <c r="D26" i="179"/>
  <c r="C26" i="179"/>
  <c r="G25" i="179"/>
  <c r="F25" i="179"/>
  <c r="E25" i="179"/>
  <c r="D25" i="179"/>
  <c r="C25" i="179"/>
  <c r="G24" i="179"/>
  <c r="F24" i="179"/>
  <c r="E24" i="179"/>
  <c r="D24" i="179"/>
  <c r="C24" i="179"/>
  <c r="G23" i="179"/>
  <c r="F23" i="179"/>
  <c r="E23" i="179"/>
  <c r="D23" i="179"/>
  <c r="C23" i="179"/>
  <c r="G22" i="179"/>
  <c r="F22" i="179"/>
  <c r="E22" i="179"/>
  <c r="D22" i="179"/>
  <c r="C22" i="179"/>
  <c r="G21" i="179"/>
  <c r="F21" i="179"/>
  <c r="E21" i="179"/>
  <c r="D21" i="179"/>
  <c r="C21" i="179"/>
  <c r="G20" i="179"/>
  <c r="F20" i="179"/>
  <c r="E20" i="179"/>
  <c r="D20" i="179"/>
  <c r="C20" i="179"/>
  <c r="G19" i="179"/>
  <c r="F19" i="179"/>
  <c r="E19" i="179"/>
  <c r="D19" i="179"/>
  <c r="L56" i="57"/>
  <c r="G47" i="57"/>
  <c r="L37" i="57"/>
  <c r="G44" i="57"/>
  <c r="G41" i="57"/>
  <c r="G41" i="211" s="1"/>
  <c r="L32" i="57"/>
  <c r="L32" i="211" s="1"/>
  <c r="G35" i="57"/>
  <c r="G35" i="211" s="1"/>
  <c r="G30" i="57"/>
  <c r="G30" i="211" s="1"/>
  <c r="L14" i="57"/>
  <c r="E18" i="179"/>
  <c r="L11" i="57"/>
  <c r="G10" i="57"/>
  <c r="G10" i="211" s="1"/>
  <c r="L3" i="57"/>
  <c r="G3" i="57"/>
  <c r="G3" i="211" s="1"/>
  <c r="G17" i="179"/>
  <c r="F17" i="179"/>
  <c r="E17" i="179"/>
  <c r="D17" i="179"/>
  <c r="C17" i="179"/>
  <c r="G16" i="179"/>
  <c r="F16" i="179"/>
  <c r="E16" i="179"/>
  <c r="D16" i="179"/>
  <c r="C16" i="179"/>
  <c r="G15" i="179"/>
  <c r="F15" i="179"/>
  <c r="E15" i="179"/>
  <c r="D15" i="179"/>
  <c r="C15" i="179"/>
  <c r="G14" i="179"/>
  <c r="F14" i="179"/>
  <c r="E14" i="179"/>
  <c r="D14" i="179"/>
  <c r="C14" i="179"/>
  <c r="G13" i="179"/>
  <c r="F13" i="179"/>
  <c r="E13" i="179"/>
  <c r="D13" i="179"/>
  <c r="C13" i="179"/>
  <c r="G12" i="179"/>
  <c r="F12" i="179"/>
  <c r="E12" i="179"/>
  <c r="D12" i="179"/>
  <c r="C12" i="179"/>
  <c r="G11" i="179"/>
  <c r="F11" i="179"/>
  <c r="E11" i="179"/>
  <c r="D11" i="179"/>
  <c r="C11" i="179"/>
  <c r="G46" i="210" l="1"/>
  <c r="G47" i="211"/>
  <c r="L2" i="210"/>
  <c r="L3" i="211"/>
  <c r="L13" i="210"/>
  <c r="L14" i="211"/>
  <c r="G43" i="210"/>
  <c r="G42" i="210" s="1"/>
  <c r="G44" i="211"/>
  <c r="G43" i="211" s="1"/>
  <c r="L10" i="210"/>
  <c r="L11" i="211"/>
  <c r="L36" i="210"/>
  <c r="L37" i="211"/>
  <c r="C18" i="179"/>
  <c r="G2" i="210"/>
  <c r="L22" i="57"/>
  <c r="L31" i="210"/>
  <c r="G41" i="104"/>
  <c r="G40" i="104" s="1"/>
  <c r="G55" i="104" s="1"/>
  <c r="G40" i="210"/>
  <c r="D18" i="179"/>
  <c r="G9" i="210"/>
  <c r="F18" i="179"/>
  <c r="G29" i="210"/>
  <c r="G18" i="179"/>
  <c r="G34" i="210"/>
  <c r="F33" i="87"/>
  <c r="F33" i="179"/>
  <c r="L9" i="57"/>
  <c r="L9" i="211" s="1"/>
  <c r="E31" i="88"/>
  <c r="D33" i="87"/>
  <c r="D33" i="179"/>
  <c r="G27" i="179"/>
  <c r="G27" i="87"/>
  <c r="D27" i="87"/>
  <c r="D27" i="179"/>
  <c r="F27" i="87"/>
  <c r="F27" i="179"/>
  <c r="G31" i="169"/>
  <c r="H31" i="88"/>
  <c r="G31" i="88"/>
  <c r="F31" i="169"/>
  <c r="C31" i="169"/>
  <c r="D31" i="88"/>
  <c r="G33" i="87"/>
  <c r="G33" i="179"/>
  <c r="E33" i="87"/>
  <c r="E33" i="179"/>
  <c r="C33" i="179"/>
  <c r="C33" i="87"/>
  <c r="G31" i="147"/>
  <c r="H25" i="88"/>
  <c r="G25" i="169"/>
  <c r="F31" i="147"/>
  <c r="F25" i="169"/>
  <c r="G25" i="88"/>
  <c r="E27" i="87"/>
  <c r="E27" i="179"/>
  <c r="C27" i="179"/>
  <c r="C27" i="87"/>
  <c r="L10" i="57"/>
  <c r="G40" i="57"/>
  <c r="P46" i="174"/>
  <c r="P43" i="174"/>
  <c r="P41" i="174"/>
  <c r="P40" i="174"/>
  <c r="AE38" i="174"/>
  <c r="P38" i="174"/>
  <c r="AE37" i="174"/>
  <c r="P37" i="174"/>
  <c r="AE35" i="174"/>
  <c r="P35" i="174"/>
  <c r="AE34" i="174"/>
  <c r="P34" i="174"/>
  <c r="AE33" i="174"/>
  <c r="AE31" i="174"/>
  <c r="AE30" i="174"/>
  <c r="P30" i="174"/>
  <c r="AE29" i="174"/>
  <c r="P29" i="174"/>
  <c r="AE28" i="174"/>
  <c r="P28" i="174"/>
  <c r="AE27" i="174"/>
  <c r="AE26" i="174"/>
  <c r="AE25" i="174"/>
  <c r="P25" i="174"/>
  <c r="AE24" i="174"/>
  <c r="P24" i="174"/>
  <c r="AE23" i="174"/>
  <c r="P21" i="174"/>
  <c r="AE20" i="174"/>
  <c r="P20" i="174"/>
  <c r="P19" i="174"/>
  <c r="AE18" i="174"/>
  <c r="P18" i="174"/>
  <c r="AE17" i="174"/>
  <c r="P17" i="174"/>
  <c r="AE16" i="174"/>
  <c r="P16" i="174"/>
  <c r="AE15" i="174"/>
  <c r="P15" i="174"/>
  <c r="AE13" i="174"/>
  <c r="AE12" i="174"/>
  <c r="P12" i="174"/>
  <c r="P11" i="174"/>
  <c r="P8" i="174"/>
  <c r="AE7" i="174"/>
  <c r="P7" i="174"/>
  <c r="AE6" i="174"/>
  <c r="P6" i="174"/>
  <c r="AE5" i="174"/>
  <c r="P5" i="174"/>
  <c r="AE4" i="174"/>
  <c r="P4" i="174"/>
  <c r="L9" i="210" l="1"/>
  <c r="L10" i="211"/>
  <c r="L21" i="210"/>
  <c r="L22" i="211"/>
  <c r="G39" i="210"/>
  <c r="G40" i="211"/>
  <c r="L55" i="57"/>
  <c r="L8" i="210"/>
  <c r="H37" i="179"/>
  <c r="J37" i="179" s="1"/>
  <c r="H31" i="179"/>
  <c r="J31" i="179" s="1"/>
  <c r="H15" i="179"/>
  <c r="J15" i="179" s="1"/>
  <c r="H21" i="179"/>
  <c r="J21" i="179" s="1"/>
  <c r="H30" i="179"/>
  <c r="J30" i="179" s="1"/>
  <c r="H32" i="179"/>
  <c r="J32" i="179" s="1"/>
  <c r="H19" i="179"/>
  <c r="J19" i="179" s="1"/>
  <c r="H29" i="179"/>
  <c r="J29" i="179" s="1"/>
  <c r="H26" i="179"/>
  <c r="J26" i="179" s="1"/>
  <c r="H22" i="179"/>
  <c r="J22" i="179" s="1"/>
  <c r="H12" i="179"/>
  <c r="J12" i="179" s="1"/>
  <c r="H38" i="179"/>
  <c r="J38" i="179" s="1"/>
  <c r="D31" i="169"/>
  <c r="H33" i="179"/>
  <c r="J33" i="179" s="1"/>
  <c r="H33" i="87"/>
  <c r="J33" i="87"/>
  <c r="D31" i="147"/>
  <c r="H31" i="147" s="1"/>
  <c r="E25" i="88"/>
  <c r="D25" i="169"/>
  <c r="H27" i="179"/>
  <c r="J27" i="179" s="1"/>
  <c r="H27" i="87"/>
  <c r="H20" i="179"/>
  <c r="J20" i="179" s="1"/>
  <c r="H28" i="179"/>
  <c r="J28" i="179" s="1"/>
  <c r="H23" i="179"/>
  <c r="J23" i="179" s="1"/>
  <c r="H24" i="179"/>
  <c r="J24" i="179" s="1"/>
  <c r="H35" i="179"/>
  <c r="J35" i="179" s="1"/>
  <c r="H13" i="179"/>
  <c r="J13" i="179" s="1"/>
  <c r="H39" i="179"/>
  <c r="J39" i="179" s="1"/>
  <c r="H25" i="179"/>
  <c r="J25" i="179" s="1"/>
  <c r="H14" i="179"/>
  <c r="J14" i="179" s="1"/>
  <c r="H11" i="179"/>
  <c r="J11" i="179" s="1"/>
  <c r="G55" i="57"/>
  <c r="G55" i="211" s="1"/>
  <c r="H18" i="179"/>
  <c r="J18" i="179" s="1"/>
  <c r="H16" i="179"/>
  <c r="J16" i="179" s="1"/>
  <c r="H36" i="179"/>
  <c r="J36" i="179" s="1"/>
  <c r="H34" i="179"/>
  <c r="J34" i="179" s="1"/>
  <c r="H17" i="179"/>
  <c r="P27" i="174"/>
  <c r="AE36" i="174"/>
  <c r="P10" i="174"/>
  <c r="AE32" i="174"/>
  <c r="AE22" i="174" s="1"/>
  <c r="P39" i="174"/>
  <c r="P23" i="174"/>
  <c r="AE3" i="174"/>
  <c r="P33" i="174"/>
  <c r="AE14" i="174"/>
  <c r="AE11" i="174"/>
  <c r="P36" i="174"/>
  <c r="P14" i="174"/>
  <c r="P3" i="174"/>
  <c r="L54" i="210" l="1"/>
  <c r="L55" i="211"/>
  <c r="G60" i="104"/>
  <c r="G54" i="210"/>
  <c r="J17" i="179"/>
  <c r="P32" i="174"/>
  <c r="P45" i="174" s="1"/>
  <c r="AE9" i="174"/>
  <c r="AE45" i="174" s="1"/>
  <c r="AE10" i="174"/>
  <c r="O46" i="173"/>
  <c r="O43" i="173"/>
  <c r="O41" i="173"/>
  <c r="O40" i="173"/>
  <c r="AC38" i="173"/>
  <c r="O38" i="173"/>
  <c r="AC37" i="173"/>
  <c r="O37" i="173"/>
  <c r="AC35" i="173"/>
  <c r="O35" i="173"/>
  <c r="AC34" i="173"/>
  <c r="O34" i="173"/>
  <c r="AC33" i="173"/>
  <c r="AC31" i="173"/>
  <c r="AC30" i="173"/>
  <c r="O30" i="173"/>
  <c r="AC29" i="173"/>
  <c r="O29" i="173"/>
  <c r="AC28" i="173"/>
  <c r="O28" i="173"/>
  <c r="AC27" i="173"/>
  <c r="AC26" i="173"/>
  <c r="AC25" i="173"/>
  <c r="O25" i="173"/>
  <c r="AC24" i="173"/>
  <c r="O24" i="173"/>
  <c r="AC23" i="173"/>
  <c r="O21" i="173"/>
  <c r="AC20" i="173"/>
  <c r="O20" i="173"/>
  <c r="O19" i="173"/>
  <c r="AC18" i="173"/>
  <c r="O18" i="173"/>
  <c r="AC17" i="173"/>
  <c r="O17" i="173"/>
  <c r="AC16" i="173"/>
  <c r="O16" i="173"/>
  <c r="AC15" i="173"/>
  <c r="O15" i="173"/>
  <c r="AC13" i="173"/>
  <c r="AC12" i="173"/>
  <c r="O12" i="173"/>
  <c r="O11" i="173"/>
  <c r="O8" i="173"/>
  <c r="AC7" i="173"/>
  <c r="O7" i="173"/>
  <c r="AC6" i="173"/>
  <c r="O6" i="173"/>
  <c r="AC5" i="173"/>
  <c r="O5" i="173"/>
  <c r="AC4" i="173"/>
  <c r="O4" i="173"/>
  <c r="P48" i="174" l="1"/>
  <c r="O27" i="173"/>
  <c r="O39" i="173"/>
  <c r="O10" i="173"/>
  <c r="O36" i="173"/>
  <c r="AC32" i="173"/>
  <c r="AC22" i="173" s="1"/>
  <c r="AC36" i="173"/>
  <c r="O23" i="173"/>
  <c r="AC14" i="173"/>
  <c r="AC11" i="173"/>
  <c r="AC3" i="173"/>
  <c r="O33" i="173"/>
  <c r="O14" i="173"/>
  <c r="O3" i="173"/>
  <c r="O32" i="173" l="1"/>
  <c r="O45" i="173" s="1"/>
  <c r="AC9" i="173"/>
  <c r="AC45" i="173" s="1"/>
  <c r="AC10" i="173"/>
  <c r="O48" i="173" l="1"/>
  <c r="F37" i="169" l="1"/>
  <c r="E37" i="169"/>
  <c r="E36" i="169"/>
  <c r="E35" i="169"/>
  <c r="E34" i="169"/>
  <c r="E33" i="169"/>
  <c r="F32" i="169"/>
  <c r="E32" i="169"/>
  <c r="E30" i="169"/>
  <c r="F29" i="169"/>
  <c r="E29" i="169"/>
  <c r="D29" i="169"/>
  <c r="E28" i="169"/>
  <c r="F27" i="169"/>
  <c r="E27" i="169"/>
  <c r="E26" i="169"/>
  <c r="E24" i="169"/>
  <c r="E23" i="169"/>
  <c r="E22" i="169"/>
  <c r="E21" i="169"/>
  <c r="F20" i="169"/>
  <c r="E20" i="169"/>
  <c r="E19" i="169"/>
  <c r="E18" i="169"/>
  <c r="E17" i="169"/>
  <c r="E16" i="169"/>
  <c r="E15" i="169"/>
  <c r="E14" i="169"/>
  <c r="E13" i="169"/>
  <c r="E12" i="169"/>
  <c r="E11" i="169"/>
  <c r="E10" i="169"/>
  <c r="E9" i="169"/>
  <c r="E8" i="169"/>
  <c r="D32" i="165"/>
  <c r="C32" i="165"/>
  <c r="D31" i="165"/>
  <c r="C31" i="165"/>
  <c r="D30" i="165"/>
  <c r="C30" i="165"/>
  <c r="D29" i="165"/>
  <c r="C29" i="165"/>
  <c r="D28" i="165"/>
  <c r="C28" i="165"/>
  <c r="D27" i="165"/>
  <c r="C27" i="165"/>
  <c r="D26" i="165"/>
  <c r="C26" i="165"/>
  <c r="D25" i="165"/>
  <c r="C25" i="165"/>
  <c r="D24" i="165"/>
  <c r="C24" i="165"/>
  <c r="D23" i="165"/>
  <c r="C23" i="165"/>
  <c r="D22" i="165"/>
  <c r="C22" i="165"/>
  <c r="D21" i="165"/>
  <c r="C21" i="165"/>
  <c r="D20" i="165"/>
  <c r="C20" i="165"/>
  <c r="D19" i="165"/>
  <c r="C19" i="165"/>
  <c r="D18" i="165"/>
  <c r="C18" i="165"/>
  <c r="D17" i="165"/>
  <c r="C17" i="165"/>
  <c r="D16" i="165"/>
  <c r="C16" i="165"/>
  <c r="D15" i="165"/>
  <c r="C15" i="165"/>
  <c r="D14" i="165"/>
  <c r="C14" i="165"/>
  <c r="D13" i="165"/>
  <c r="C13" i="165"/>
  <c r="D12" i="165"/>
  <c r="C12" i="165"/>
  <c r="D11" i="165"/>
  <c r="C11" i="165"/>
  <c r="D10" i="165"/>
  <c r="C10" i="165"/>
  <c r="D9" i="165"/>
  <c r="C9" i="165"/>
  <c r="D8" i="165"/>
  <c r="C8" i="165"/>
  <c r="D7" i="165"/>
  <c r="C7" i="165"/>
  <c r="D6" i="165"/>
  <c r="C6" i="165"/>
  <c r="D5" i="165"/>
  <c r="C5" i="165"/>
  <c r="D4" i="165"/>
  <c r="C4" i="165"/>
  <c r="D3" i="165"/>
  <c r="C3" i="165"/>
  <c r="D32" i="164"/>
  <c r="D31" i="164"/>
  <c r="D30" i="164"/>
  <c r="D29" i="164"/>
  <c r="D28" i="164"/>
  <c r="D27" i="164"/>
  <c r="D26" i="164"/>
  <c r="D25" i="164"/>
  <c r="D24" i="164"/>
  <c r="D23" i="164"/>
  <c r="D22" i="164"/>
  <c r="D21" i="164"/>
  <c r="D20" i="164"/>
  <c r="D19" i="164"/>
  <c r="D18" i="164"/>
  <c r="D17" i="164"/>
  <c r="D16" i="164"/>
  <c r="D15" i="164"/>
  <c r="D14" i="164"/>
  <c r="D13" i="164"/>
  <c r="D12" i="164"/>
  <c r="D11" i="164"/>
  <c r="D10" i="164"/>
  <c r="D9" i="164"/>
  <c r="D8" i="164"/>
  <c r="D7" i="164"/>
  <c r="D6" i="164"/>
  <c r="D5" i="164"/>
  <c r="D4" i="164"/>
  <c r="D3" i="164"/>
  <c r="C32" i="164"/>
  <c r="C31" i="164"/>
  <c r="C30" i="164"/>
  <c r="C29" i="164"/>
  <c r="C28" i="164"/>
  <c r="C27" i="164"/>
  <c r="C26" i="164"/>
  <c r="C25" i="164"/>
  <c r="C24" i="164"/>
  <c r="C23" i="164"/>
  <c r="C22" i="164"/>
  <c r="C21" i="164"/>
  <c r="C20" i="164"/>
  <c r="C19" i="164"/>
  <c r="C18" i="164"/>
  <c r="C17" i="164"/>
  <c r="C16" i="164"/>
  <c r="C15" i="164"/>
  <c r="C14" i="164"/>
  <c r="C13" i="164"/>
  <c r="C12" i="164"/>
  <c r="C11" i="164"/>
  <c r="C10" i="164"/>
  <c r="C9" i="164"/>
  <c r="C8" i="164"/>
  <c r="C7" i="164"/>
  <c r="C6" i="164"/>
  <c r="C5" i="164"/>
  <c r="C4" i="164"/>
  <c r="C3" i="164"/>
  <c r="H10" i="165" l="1"/>
  <c r="H4" i="165"/>
  <c r="H4" i="164"/>
  <c r="D33" i="165"/>
  <c r="H10" i="164"/>
  <c r="C33" i="165"/>
  <c r="G10" i="164"/>
  <c r="E38" i="169"/>
  <c r="D33" i="164"/>
  <c r="G10" i="165"/>
  <c r="G4" i="165"/>
  <c r="C33" i="164"/>
  <c r="G4" i="164"/>
  <c r="G12" i="164" l="1"/>
  <c r="H11" i="164" s="1"/>
  <c r="G12" i="165"/>
  <c r="H11" i="165" s="1"/>
  <c r="G6" i="165"/>
  <c r="H5" i="165" s="1"/>
  <c r="G6" i="164"/>
  <c r="H5" i="164" s="1"/>
  <c r="E37" i="147"/>
  <c r="E36" i="147"/>
  <c r="E35" i="147"/>
  <c r="E34" i="147"/>
  <c r="E33" i="147"/>
  <c r="E32" i="147"/>
  <c r="F30" i="147"/>
  <c r="E30" i="147"/>
  <c r="F29" i="147"/>
  <c r="E29" i="147"/>
  <c r="D29" i="147"/>
  <c r="E28" i="147"/>
  <c r="F27" i="147"/>
  <c r="E27" i="147"/>
  <c r="E26" i="147"/>
  <c r="F25" i="147"/>
  <c r="E25" i="147"/>
  <c r="E24" i="147"/>
  <c r="E23" i="147"/>
  <c r="E22" i="147"/>
  <c r="E21" i="147"/>
  <c r="F20" i="147"/>
  <c r="E20" i="147"/>
  <c r="E19" i="147"/>
  <c r="E18" i="147"/>
  <c r="E17" i="147"/>
  <c r="E16" i="147"/>
  <c r="E15" i="147"/>
  <c r="E14" i="147"/>
  <c r="E13" i="147"/>
  <c r="E12" i="147"/>
  <c r="E11" i="147"/>
  <c r="E10" i="147"/>
  <c r="E9" i="147"/>
  <c r="E8" i="147"/>
  <c r="N46" i="140"/>
  <c r="N43" i="140"/>
  <c r="N41" i="140"/>
  <c r="N40" i="140"/>
  <c r="AA38" i="140"/>
  <c r="N38" i="140"/>
  <c r="AA37" i="140"/>
  <c r="N37" i="140"/>
  <c r="AA35" i="140"/>
  <c r="N35" i="140"/>
  <c r="AA34" i="140"/>
  <c r="N34" i="140"/>
  <c r="AA33" i="140"/>
  <c r="AA31" i="140"/>
  <c r="AA30" i="140"/>
  <c r="N30" i="140"/>
  <c r="AA29" i="140"/>
  <c r="N29" i="140"/>
  <c r="AA28" i="140"/>
  <c r="N28" i="140"/>
  <c r="AA27" i="140"/>
  <c r="AA26" i="140"/>
  <c r="AA25" i="140"/>
  <c r="N25" i="140"/>
  <c r="AA24" i="140"/>
  <c r="N24" i="140"/>
  <c r="AA23" i="140"/>
  <c r="N21" i="140"/>
  <c r="AA20" i="140"/>
  <c r="N20" i="140"/>
  <c r="N19" i="140"/>
  <c r="AA18" i="140"/>
  <c r="N18" i="140"/>
  <c r="AA17" i="140"/>
  <c r="N17" i="140"/>
  <c r="AA16" i="140"/>
  <c r="N16" i="140"/>
  <c r="AA15" i="140"/>
  <c r="N15" i="140"/>
  <c r="AA13" i="140"/>
  <c r="AA12" i="140"/>
  <c r="N12" i="140"/>
  <c r="N11" i="140"/>
  <c r="N8" i="140"/>
  <c r="AA7" i="140"/>
  <c r="N7" i="140"/>
  <c r="AA6" i="140"/>
  <c r="N6" i="140"/>
  <c r="AA5" i="140"/>
  <c r="N5" i="140"/>
  <c r="AA4" i="140"/>
  <c r="N4" i="140"/>
  <c r="N27" i="140" l="1"/>
  <c r="N39" i="140"/>
  <c r="G11" i="164"/>
  <c r="N10" i="140"/>
  <c r="G11" i="165"/>
  <c r="G5" i="165"/>
  <c r="G5" i="164"/>
  <c r="AA32" i="140"/>
  <c r="AA22" i="140" s="1"/>
  <c r="E38" i="147"/>
  <c r="AA36" i="140"/>
  <c r="N36" i="140"/>
  <c r="AA14" i="140"/>
  <c r="AA11" i="140"/>
  <c r="AA3" i="140"/>
  <c r="N33" i="140"/>
  <c r="N23" i="140"/>
  <c r="N14" i="140"/>
  <c r="N3" i="140"/>
  <c r="AA9" i="140" l="1"/>
  <c r="AA45" i="140" s="1"/>
  <c r="N32" i="140"/>
  <c r="N45" i="140" s="1"/>
  <c r="AA10" i="140"/>
  <c r="P46" i="138"/>
  <c r="P43" i="138"/>
  <c r="P41" i="138"/>
  <c r="P40" i="138"/>
  <c r="AE38" i="138"/>
  <c r="P38" i="138"/>
  <c r="AE37" i="138"/>
  <c r="P37" i="138"/>
  <c r="AE35" i="138"/>
  <c r="P35" i="138"/>
  <c r="AE34" i="138"/>
  <c r="P34" i="138"/>
  <c r="AE33" i="138"/>
  <c r="AE31" i="138"/>
  <c r="AE30" i="138"/>
  <c r="P30" i="138"/>
  <c r="AE29" i="138"/>
  <c r="P29" i="138"/>
  <c r="AE28" i="138"/>
  <c r="P28" i="138"/>
  <c r="AE27" i="138"/>
  <c r="AE26" i="138"/>
  <c r="AE25" i="138"/>
  <c r="P25" i="138"/>
  <c r="AE24" i="138"/>
  <c r="P24" i="138"/>
  <c r="AE23" i="138"/>
  <c r="P21" i="138"/>
  <c r="AE20" i="138"/>
  <c r="P20" i="138"/>
  <c r="P19" i="138"/>
  <c r="AE18" i="138"/>
  <c r="P18" i="138"/>
  <c r="AE17" i="138"/>
  <c r="P17" i="138"/>
  <c r="AE16" i="138"/>
  <c r="P16" i="138"/>
  <c r="AE15" i="138"/>
  <c r="P15" i="138"/>
  <c r="AE13" i="138"/>
  <c r="AE12" i="138"/>
  <c r="P12" i="138"/>
  <c r="P11" i="138"/>
  <c r="P8" i="138"/>
  <c r="AE7" i="138"/>
  <c r="P7" i="138"/>
  <c r="AE6" i="138"/>
  <c r="P6" i="138"/>
  <c r="AE5" i="138"/>
  <c r="P5" i="138"/>
  <c r="AE4" i="138"/>
  <c r="P4" i="138"/>
  <c r="AE36" i="138" l="1"/>
  <c r="N48" i="140"/>
  <c r="AE11" i="138"/>
  <c r="AE14" i="138"/>
  <c r="P23" i="138"/>
  <c r="P27" i="138"/>
  <c r="AE3" i="138"/>
  <c r="P3" i="138"/>
  <c r="P36" i="138"/>
  <c r="P10" i="138"/>
  <c r="AE32" i="138"/>
  <c r="AE22" i="138" s="1"/>
  <c r="P33" i="138"/>
  <c r="P14" i="138"/>
  <c r="P39" i="138"/>
  <c r="AE9" i="138" l="1"/>
  <c r="AE45" i="138" s="1"/>
  <c r="AE10" i="138"/>
  <c r="P32" i="138"/>
  <c r="P45" i="138" s="1"/>
  <c r="P48" i="138" l="1"/>
  <c r="AE46" i="174" l="1"/>
  <c r="A25" i="126"/>
  <c r="A26" i="126" s="1"/>
  <c r="A27" i="126" s="1"/>
  <c r="A28" i="126" s="1"/>
  <c r="A29" i="126" s="1"/>
  <c r="A30" i="126" s="1"/>
  <c r="A31" i="126" s="1"/>
  <c r="A32" i="126" s="1"/>
  <c r="A33" i="126" s="1"/>
  <c r="A34" i="126" s="1"/>
  <c r="C18" i="119"/>
  <c r="C12" i="119"/>
  <c r="C9" i="119"/>
  <c r="C8" i="96"/>
  <c r="C18" i="96"/>
  <c r="C17" i="96"/>
  <c r="M46" i="124"/>
  <c r="M43" i="124"/>
  <c r="M41" i="124"/>
  <c r="M40" i="124"/>
  <c r="Y38" i="124"/>
  <c r="M38" i="124"/>
  <c r="Y37" i="124"/>
  <c r="M37" i="124"/>
  <c r="Y35" i="124"/>
  <c r="M35" i="124"/>
  <c r="Y34" i="124"/>
  <c r="M34" i="124"/>
  <c r="Y33" i="124"/>
  <c r="Y31" i="124"/>
  <c r="Y30" i="124"/>
  <c r="M30" i="124"/>
  <c r="Y29" i="124"/>
  <c r="M29" i="124"/>
  <c r="Y28" i="124"/>
  <c r="M28" i="124"/>
  <c r="Y27" i="124"/>
  <c r="Y26" i="124"/>
  <c r="Y25" i="124"/>
  <c r="M25" i="124"/>
  <c r="Y24" i="124"/>
  <c r="M24" i="124"/>
  <c r="M21" i="124"/>
  <c r="Y20" i="124"/>
  <c r="M20" i="124"/>
  <c r="M19" i="124"/>
  <c r="Y18" i="124"/>
  <c r="M18" i="124"/>
  <c r="Y17" i="124"/>
  <c r="M17" i="124"/>
  <c r="Y16" i="124"/>
  <c r="M16" i="124"/>
  <c r="Y15" i="124"/>
  <c r="M15" i="124"/>
  <c r="Y13" i="124"/>
  <c r="Y12" i="124"/>
  <c r="M12" i="124"/>
  <c r="M11" i="124"/>
  <c r="M8" i="124"/>
  <c r="Y7" i="124"/>
  <c r="M7" i="124"/>
  <c r="Y6" i="124"/>
  <c r="M6" i="124"/>
  <c r="Y5" i="124"/>
  <c r="M5" i="124"/>
  <c r="Y4" i="124"/>
  <c r="M4" i="124"/>
  <c r="A4" i="101"/>
  <c r="A5" i="101" s="1"/>
  <c r="A6" i="101" s="1"/>
  <c r="A7" i="101" s="1"/>
  <c r="A8" i="101" s="1"/>
  <c r="A9" i="101" s="1"/>
  <c r="A10" i="101" s="1"/>
  <c r="A11" i="101" s="1"/>
  <c r="A12" i="101" s="1"/>
  <c r="A13" i="101" s="1"/>
  <c r="A14" i="101" s="1"/>
  <c r="A15" i="101" s="1"/>
  <c r="A16" i="101" s="1"/>
  <c r="A17" i="101" s="1"/>
  <c r="A18" i="101" s="1"/>
  <c r="A19" i="101" s="1"/>
  <c r="A20" i="101" s="1"/>
  <c r="A21" i="101" s="1"/>
  <c r="A22" i="101" s="1"/>
  <c r="A23" i="101" s="1"/>
  <c r="A24" i="101" s="1"/>
  <c r="A25" i="101" s="1"/>
  <c r="A26" i="101" s="1"/>
  <c r="A27" i="101" s="1"/>
  <c r="A28" i="101" s="1"/>
  <c r="A29" i="101" s="1"/>
  <c r="A30" i="101" s="1"/>
  <c r="A31" i="101" s="1"/>
  <c r="A32" i="101" s="1"/>
  <c r="A33" i="101" s="1"/>
  <c r="A34" i="101" s="1"/>
  <c r="A25" i="123"/>
  <c r="A26" i="123" s="1"/>
  <c r="A27" i="123" s="1"/>
  <c r="A28" i="123" s="1"/>
  <c r="A29" i="123" s="1"/>
  <c r="A30" i="123" s="1"/>
  <c r="A31" i="123" s="1"/>
  <c r="A32" i="123" s="1"/>
  <c r="A33" i="123" s="1"/>
  <c r="A34" i="123" s="1"/>
  <c r="C12" i="96"/>
  <c r="A23" i="122"/>
  <c r="A24" i="122" s="1"/>
  <c r="A25" i="122" s="1"/>
  <c r="A26" i="122" s="1"/>
  <c r="M23" i="124" l="1"/>
  <c r="Y14" i="124"/>
  <c r="M3" i="124"/>
  <c r="Y3" i="124"/>
  <c r="M27" i="124"/>
  <c r="M10" i="124"/>
  <c r="Y36" i="124"/>
  <c r="Y32" i="124"/>
  <c r="M33" i="124"/>
  <c r="M36" i="124"/>
  <c r="Y11" i="124"/>
  <c r="M14" i="124"/>
  <c r="M39" i="124"/>
  <c r="A27" i="122"/>
  <c r="A28" i="122" s="1"/>
  <c r="A29" i="122" s="1"/>
  <c r="A30" i="122" s="1"/>
  <c r="A31" i="122" s="1"/>
  <c r="A32" i="122" s="1"/>
  <c r="C37" i="88"/>
  <c r="C36" i="88"/>
  <c r="C35" i="88"/>
  <c r="C34" i="88"/>
  <c r="C33" i="88"/>
  <c r="C32" i="88"/>
  <c r="C30" i="88"/>
  <c r="C29" i="88"/>
  <c r="C28" i="88"/>
  <c r="C27" i="88"/>
  <c r="C26" i="88"/>
  <c r="C24" i="88"/>
  <c r="C23" i="88"/>
  <c r="C22" i="88"/>
  <c r="C21" i="88"/>
  <c r="C20" i="88"/>
  <c r="C19" i="88"/>
  <c r="C18" i="88"/>
  <c r="C17" i="88"/>
  <c r="C16" i="88"/>
  <c r="C15" i="88"/>
  <c r="C14" i="88"/>
  <c r="C13" i="88"/>
  <c r="C12" i="88"/>
  <c r="C11" i="88"/>
  <c r="C10" i="88"/>
  <c r="C9" i="88"/>
  <c r="C8" i="88"/>
  <c r="C32" i="119"/>
  <c r="C31" i="119"/>
  <c r="C30" i="119"/>
  <c r="C29" i="119"/>
  <c r="C28" i="119"/>
  <c r="C27" i="119"/>
  <c r="C25" i="119"/>
  <c r="C24" i="119"/>
  <c r="C23" i="119"/>
  <c r="C22" i="119"/>
  <c r="C21" i="119"/>
  <c r="C19" i="119"/>
  <c r="C17" i="119"/>
  <c r="C16" i="119"/>
  <c r="C15" i="119"/>
  <c r="C14" i="119"/>
  <c r="C13" i="119"/>
  <c r="C11" i="119"/>
  <c r="C10" i="119"/>
  <c r="C8" i="119"/>
  <c r="C7" i="119"/>
  <c r="C6" i="119"/>
  <c r="C5" i="119"/>
  <c r="C4" i="119"/>
  <c r="C3" i="119"/>
  <c r="C19" i="96"/>
  <c r="Y10" i="124" l="1"/>
  <c r="Y9" i="124"/>
  <c r="M32" i="124"/>
  <c r="M45" i="124" s="1"/>
  <c r="Y23" i="124"/>
  <c r="Y22" i="124" s="1"/>
  <c r="C38" i="88"/>
  <c r="C33" i="119"/>
  <c r="E37" i="116"/>
  <c r="E36" i="116"/>
  <c r="E35" i="116"/>
  <c r="E34" i="116"/>
  <c r="E33" i="116"/>
  <c r="E32" i="116"/>
  <c r="E31" i="116"/>
  <c r="E30" i="116"/>
  <c r="E29" i="116"/>
  <c r="E28" i="116"/>
  <c r="E27" i="116"/>
  <c r="E26" i="116"/>
  <c r="E25" i="116"/>
  <c r="E24" i="116"/>
  <c r="E23" i="116"/>
  <c r="E22" i="116"/>
  <c r="E21" i="116"/>
  <c r="E20" i="116"/>
  <c r="E19" i="116"/>
  <c r="E18" i="116"/>
  <c r="E17" i="116"/>
  <c r="E16" i="116"/>
  <c r="E15" i="116"/>
  <c r="E14" i="116"/>
  <c r="E13" i="116"/>
  <c r="E12" i="116"/>
  <c r="E11" i="116"/>
  <c r="E10" i="116"/>
  <c r="E9" i="116"/>
  <c r="E8" i="116"/>
  <c r="C32" i="96"/>
  <c r="C31" i="96"/>
  <c r="F37" i="88"/>
  <c r="F36" i="88"/>
  <c r="I39" i="87"/>
  <c r="I38" i="87"/>
  <c r="Y45" i="124" l="1"/>
  <c r="M48" i="124" s="1"/>
  <c r="E38" i="116"/>
  <c r="G37" i="169" l="1"/>
  <c r="G39" i="87"/>
  <c r="F39" i="87"/>
  <c r="D39" i="87"/>
  <c r="C37" i="169"/>
  <c r="G38" i="87"/>
  <c r="F38" i="87"/>
  <c r="D38" i="87"/>
  <c r="F36" i="169" l="1"/>
  <c r="F36" i="147"/>
  <c r="G36" i="169"/>
  <c r="G36" i="147"/>
  <c r="C36" i="169"/>
  <c r="C36" i="147"/>
  <c r="E38" i="87"/>
  <c r="G37" i="147"/>
  <c r="F37" i="147"/>
  <c r="C37" i="147"/>
  <c r="E39" i="87"/>
  <c r="C39" i="87"/>
  <c r="G36" i="116"/>
  <c r="H36" i="88"/>
  <c r="C38" i="87"/>
  <c r="F36" i="116"/>
  <c r="G36" i="88"/>
  <c r="C36" i="116"/>
  <c r="D36" i="88"/>
  <c r="G37" i="116"/>
  <c r="H37" i="88"/>
  <c r="G37" i="88"/>
  <c r="F37" i="116"/>
  <c r="C37" i="116"/>
  <c r="D37" i="88"/>
  <c r="D37" i="169"/>
  <c r="H37" i="169" s="1"/>
  <c r="D36" i="169" l="1"/>
  <c r="D36" i="147"/>
  <c r="H36" i="147" s="1"/>
  <c r="H38" i="87"/>
  <c r="J38" i="87" s="1"/>
  <c r="D37" i="147"/>
  <c r="H37" i="147" s="1"/>
  <c r="H39" i="87"/>
  <c r="J39" i="87" s="1"/>
  <c r="D36" i="116"/>
  <c r="H36" i="116" s="1"/>
  <c r="E36" i="88"/>
  <c r="I36" i="88" s="1"/>
  <c r="D37" i="116"/>
  <c r="H37" i="116" s="1"/>
  <c r="E37" i="88"/>
  <c r="I37" i="88" s="1"/>
  <c r="C30" i="96"/>
  <c r="C29" i="96"/>
  <c r="C28" i="96"/>
  <c r="C27" i="96"/>
  <c r="C25" i="96"/>
  <c r="C24" i="96"/>
  <c r="C23" i="96"/>
  <c r="C22" i="96"/>
  <c r="C21" i="96"/>
  <c r="C16" i="96"/>
  <c r="C15" i="96"/>
  <c r="C14" i="96"/>
  <c r="C13" i="96"/>
  <c r="C11" i="96"/>
  <c r="C10" i="96"/>
  <c r="C7" i="96"/>
  <c r="C6" i="96"/>
  <c r="C5" i="96"/>
  <c r="C4" i="96"/>
  <c r="C3" i="96"/>
  <c r="F34" i="88"/>
  <c r="F8" i="88"/>
  <c r="F9" i="88"/>
  <c r="F10" i="88"/>
  <c r="F11" i="88"/>
  <c r="F12" i="88"/>
  <c r="F13" i="88"/>
  <c r="F14" i="88"/>
  <c r="F15" i="88"/>
  <c r="F16" i="88"/>
  <c r="F17" i="88"/>
  <c r="F18" i="88"/>
  <c r="F19" i="88"/>
  <c r="F20" i="88"/>
  <c r="F21" i="88"/>
  <c r="F23" i="88"/>
  <c r="F24" i="88"/>
  <c r="F26" i="88"/>
  <c r="F27" i="88"/>
  <c r="F28" i="88"/>
  <c r="F29" i="88"/>
  <c r="F30" i="88"/>
  <c r="F32" i="88"/>
  <c r="F33" i="88"/>
  <c r="F35" i="88"/>
  <c r="D34" i="87"/>
  <c r="C10" i="179"/>
  <c r="E10" i="179"/>
  <c r="E40" i="179" s="1"/>
  <c r="I10" i="87"/>
  <c r="I28" i="87"/>
  <c r="I37" i="87"/>
  <c r="G37" i="87"/>
  <c r="F37" i="87"/>
  <c r="D37" i="87"/>
  <c r="I22" i="87"/>
  <c r="I16" i="87"/>
  <c r="I31" i="87"/>
  <c r="I19" i="87"/>
  <c r="I20" i="87"/>
  <c r="I36" i="87"/>
  <c r="I11" i="87"/>
  <c r="I12" i="87"/>
  <c r="I13" i="87"/>
  <c r="I14" i="87"/>
  <c r="I15" i="87"/>
  <c r="I17" i="87"/>
  <c r="I18" i="87"/>
  <c r="I21" i="87"/>
  <c r="I23" i="87"/>
  <c r="I24" i="87"/>
  <c r="I25" i="87"/>
  <c r="I26" i="87"/>
  <c r="I29" i="87"/>
  <c r="I30" i="87"/>
  <c r="I32" i="87"/>
  <c r="I34" i="87"/>
  <c r="I35" i="87"/>
  <c r="H14" i="88"/>
  <c r="G29" i="169"/>
  <c r="H8" i="88"/>
  <c r="G32" i="169"/>
  <c r="C29" i="169"/>
  <c r="D28" i="88"/>
  <c r="C32" i="169"/>
  <c r="D29" i="87"/>
  <c r="C34" i="169"/>
  <c r="G34" i="169"/>
  <c r="G36" i="87"/>
  <c r="D36" i="87"/>
  <c r="AC46" i="173"/>
  <c r="H33" i="88"/>
  <c r="H24" i="88"/>
  <c r="G23" i="169"/>
  <c r="H16" i="88"/>
  <c r="G13" i="169"/>
  <c r="H11" i="88"/>
  <c r="G10" i="169"/>
  <c r="F10" i="169"/>
  <c r="C23" i="169"/>
  <c r="C13" i="169"/>
  <c r="C10" i="169"/>
  <c r="F11" i="87"/>
  <c r="D13" i="87"/>
  <c r="D30" i="87"/>
  <c r="F30" i="87"/>
  <c r="G30" i="87"/>
  <c r="D35" i="87"/>
  <c r="F35" i="87"/>
  <c r="G35" i="87"/>
  <c r="F34" i="87"/>
  <c r="G34" i="87"/>
  <c r="G14" i="88"/>
  <c r="G16" i="88"/>
  <c r="G29" i="88"/>
  <c r="G32" i="87"/>
  <c r="D32" i="87"/>
  <c r="G31" i="87"/>
  <c r="F31" i="87"/>
  <c r="D31" i="87"/>
  <c r="G29" i="87"/>
  <c r="F28" i="87"/>
  <c r="G28" i="87"/>
  <c r="G26" i="87"/>
  <c r="D26" i="87"/>
  <c r="G17" i="87"/>
  <c r="D17" i="87"/>
  <c r="D14" i="87"/>
  <c r="F14" i="87"/>
  <c r="G14" i="87"/>
  <c r="D12" i="87"/>
  <c r="G12" i="87"/>
  <c r="G25" i="87"/>
  <c r="D24" i="87"/>
  <c r="G22" i="87"/>
  <c r="G21" i="87"/>
  <c r="D21" i="87"/>
  <c r="G20" i="87"/>
  <c r="D19" i="87"/>
  <c r="G19" i="87"/>
  <c r="G18" i="87"/>
  <c r="G16" i="87"/>
  <c r="G15" i="87"/>
  <c r="G13" i="87"/>
  <c r="G11" i="87"/>
  <c r="D11" i="87"/>
  <c r="G10" i="179"/>
  <c r="G40" i="179" s="1"/>
  <c r="F10" i="179"/>
  <c r="F40" i="179" s="1"/>
  <c r="D10" i="179"/>
  <c r="D40" i="179" s="1"/>
  <c r="D23" i="87"/>
  <c r="F21" i="87"/>
  <c r="F32" i="87"/>
  <c r="D22" i="87"/>
  <c r="F18" i="87"/>
  <c r="F15" i="87"/>
  <c r="D19" i="88"/>
  <c r="D23" i="88"/>
  <c r="D30" i="88"/>
  <c r="H27" i="88"/>
  <c r="D26" i="88"/>
  <c r="D8" i="88"/>
  <c r="H26" i="88"/>
  <c r="H17" i="88"/>
  <c r="D16" i="88"/>
  <c r="H20" i="88"/>
  <c r="G21" i="88"/>
  <c r="D29" i="116"/>
  <c r="H35" i="88"/>
  <c r="F22" i="88"/>
  <c r="C40" i="179" l="1"/>
  <c r="G10" i="87"/>
  <c r="G4" i="96"/>
  <c r="H34" i="87"/>
  <c r="F17" i="169"/>
  <c r="F17" i="147"/>
  <c r="H29" i="169"/>
  <c r="F9" i="169"/>
  <c r="F9" i="147"/>
  <c r="E20" i="87"/>
  <c r="G11" i="169"/>
  <c r="G11" i="147"/>
  <c r="F11" i="169"/>
  <c r="F11" i="147"/>
  <c r="G11" i="88"/>
  <c r="C11" i="169"/>
  <c r="C11" i="147"/>
  <c r="F13" i="87"/>
  <c r="F13" i="169"/>
  <c r="G27" i="169"/>
  <c r="G27" i="147"/>
  <c r="D27" i="169"/>
  <c r="D27" i="147"/>
  <c r="C27" i="169"/>
  <c r="C27" i="147"/>
  <c r="G28" i="169"/>
  <c r="G28" i="147"/>
  <c r="G28" i="88"/>
  <c r="F28" i="169"/>
  <c r="F28" i="147"/>
  <c r="C28" i="169"/>
  <c r="C28" i="147"/>
  <c r="G9" i="169"/>
  <c r="G9" i="147"/>
  <c r="C9" i="169"/>
  <c r="C9" i="147"/>
  <c r="G25" i="147"/>
  <c r="D25" i="147"/>
  <c r="C25" i="147"/>
  <c r="G17" i="169"/>
  <c r="G17" i="147"/>
  <c r="C17" i="169"/>
  <c r="C17" i="147"/>
  <c r="H19" i="87"/>
  <c r="G26" i="169"/>
  <c r="G26" i="147"/>
  <c r="F26" i="169"/>
  <c r="F26" i="147"/>
  <c r="D26" i="169"/>
  <c r="C26" i="169"/>
  <c r="C26" i="147"/>
  <c r="H28" i="87"/>
  <c r="G8" i="169"/>
  <c r="G8" i="147"/>
  <c r="F8" i="169"/>
  <c r="F8" i="147"/>
  <c r="C8" i="169"/>
  <c r="C8" i="147"/>
  <c r="F10" i="87"/>
  <c r="D10" i="88"/>
  <c r="G18" i="169"/>
  <c r="G18" i="147"/>
  <c r="F18" i="169"/>
  <c r="F18" i="147"/>
  <c r="C18" i="169"/>
  <c r="C18" i="147"/>
  <c r="D20" i="87"/>
  <c r="G20" i="169"/>
  <c r="G20" i="147"/>
  <c r="C20" i="169"/>
  <c r="C20" i="147"/>
  <c r="F22" i="87"/>
  <c r="G24" i="169"/>
  <c r="G24" i="147"/>
  <c r="C24" i="169"/>
  <c r="C24" i="147"/>
  <c r="F24" i="169"/>
  <c r="F24" i="147"/>
  <c r="G21" i="169"/>
  <c r="G21" i="147"/>
  <c r="H21" i="88"/>
  <c r="F21" i="169"/>
  <c r="F21" i="147"/>
  <c r="C21" i="169"/>
  <c r="C21" i="147"/>
  <c r="F23" i="87"/>
  <c r="F23" i="169"/>
  <c r="F23" i="147"/>
  <c r="G33" i="169"/>
  <c r="G33" i="147"/>
  <c r="F33" i="169"/>
  <c r="F33" i="147"/>
  <c r="C33" i="169"/>
  <c r="C33" i="147"/>
  <c r="G12" i="169"/>
  <c r="G12" i="147"/>
  <c r="C12" i="169"/>
  <c r="C12" i="147"/>
  <c r="G22" i="169"/>
  <c r="G22" i="147"/>
  <c r="F22" i="169"/>
  <c r="F22" i="147"/>
  <c r="C22" i="169"/>
  <c r="C22" i="147"/>
  <c r="G14" i="169"/>
  <c r="G14" i="147"/>
  <c r="F14" i="169"/>
  <c r="F14" i="147"/>
  <c r="C14" i="169"/>
  <c r="C14" i="147"/>
  <c r="H16" i="87"/>
  <c r="F16" i="87"/>
  <c r="F34" i="169"/>
  <c r="F34" i="147"/>
  <c r="G16" i="169"/>
  <c r="G16" i="147"/>
  <c r="F16" i="169"/>
  <c r="F16" i="147"/>
  <c r="F4" i="96"/>
  <c r="C16" i="169"/>
  <c r="C16" i="147"/>
  <c r="G15" i="169"/>
  <c r="G15" i="147"/>
  <c r="F15" i="169"/>
  <c r="F15" i="147"/>
  <c r="C15" i="169"/>
  <c r="C15" i="147"/>
  <c r="F17" i="87"/>
  <c r="C17" i="87"/>
  <c r="G35" i="169"/>
  <c r="G35" i="147"/>
  <c r="F35" i="169"/>
  <c r="F35" i="147"/>
  <c r="C35" i="169"/>
  <c r="C35" i="147"/>
  <c r="F19" i="169"/>
  <c r="F19" i="147"/>
  <c r="G19" i="169"/>
  <c r="G19" i="147"/>
  <c r="C19" i="169"/>
  <c r="C19" i="147"/>
  <c r="G30" i="169"/>
  <c r="G30" i="147"/>
  <c r="C30" i="147"/>
  <c r="H32" i="87"/>
  <c r="H36" i="169"/>
  <c r="G29" i="147"/>
  <c r="H29" i="88"/>
  <c r="D29" i="88"/>
  <c r="C29" i="147"/>
  <c r="AA46" i="140"/>
  <c r="AE46" i="138"/>
  <c r="G32" i="147"/>
  <c r="H32" i="88"/>
  <c r="F32" i="147"/>
  <c r="D32" i="88"/>
  <c r="C32" i="147"/>
  <c r="H13" i="88"/>
  <c r="G13" i="147"/>
  <c r="F13" i="147"/>
  <c r="D13" i="88"/>
  <c r="C13" i="147"/>
  <c r="H34" i="88"/>
  <c r="G34" i="147"/>
  <c r="C34" i="116"/>
  <c r="C34" i="147"/>
  <c r="F36" i="87"/>
  <c r="H10" i="88"/>
  <c r="G10" i="147"/>
  <c r="F10" i="147"/>
  <c r="C10" i="147"/>
  <c r="F12" i="87"/>
  <c r="H23" i="88"/>
  <c r="G23" i="147"/>
  <c r="C23" i="116"/>
  <c r="C23" i="147"/>
  <c r="F25" i="87"/>
  <c r="C26" i="116"/>
  <c r="D27" i="88"/>
  <c r="D21" i="88"/>
  <c r="H12" i="88"/>
  <c r="C12" i="116"/>
  <c r="H22" i="88"/>
  <c r="C22" i="116"/>
  <c r="G9" i="116"/>
  <c r="D9" i="88"/>
  <c r="H15" i="88"/>
  <c r="C15" i="116"/>
  <c r="D17" i="88"/>
  <c r="H18" i="88"/>
  <c r="G8" i="88"/>
  <c r="D20" i="88"/>
  <c r="G24" i="88"/>
  <c r="D24" i="88"/>
  <c r="H19" i="88"/>
  <c r="G19" i="88"/>
  <c r="D11" i="88"/>
  <c r="G33" i="88"/>
  <c r="D33" i="88"/>
  <c r="H28" i="88"/>
  <c r="D35" i="88"/>
  <c r="H30" i="88"/>
  <c r="D32" i="169"/>
  <c r="H32" i="169" s="1"/>
  <c r="D15" i="88"/>
  <c r="D12" i="88"/>
  <c r="G26" i="88"/>
  <c r="H9" i="88"/>
  <c r="D34" i="88"/>
  <c r="D22" i="88"/>
  <c r="F27" i="116"/>
  <c r="G27" i="88"/>
  <c r="H17" i="87"/>
  <c r="H14" i="87"/>
  <c r="C9" i="116"/>
  <c r="C13" i="116"/>
  <c r="C31" i="116"/>
  <c r="Y46" i="124"/>
  <c r="E18" i="88"/>
  <c r="C18" i="116"/>
  <c r="F11" i="116"/>
  <c r="G23" i="116"/>
  <c r="D23" i="169"/>
  <c r="G11" i="116"/>
  <c r="C11" i="116"/>
  <c r="G29" i="116"/>
  <c r="C29" i="116"/>
  <c r="G20" i="116"/>
  <c r="C20" i="116"/>
  <c r="G16" i="116"/>
  <c r="F16" i="116"/>
  <c r="C16" i="116"/>
  <c r="G27" i="116"/>
  <c r="C27" i="116"/>
  <c r="G19" i="116"/>
  <c r="E19" i="88"/>
  <c r="C19" i="116"/>
  <c r="G25" i="116"/>
  <c r="C25" i="116"/>
  <c r="C21" i="116"/>
  <c r="F28" i="116"/>
  <c r="C28" i="116"/>
  <c r="G10" i="116"/>
  <c r="D10" i="169"/>
  <c r="H10" i="169" s="1"/>
  <c r="C10" i="116"/>
  <c r="G24" i="116"/>
  <c r="C24" i="116"/>
  <c r="F33" i="116"/>
  <c r="C33" i="116"/>
  <c r="G26" i="116"/>
  <c r="G32" i="116"/>
  <c r="C32" i="116"/>
  <c r="G12" i="116"/>
  <c r="G35" i="116"/>
  <c r="F35" i="116"/>
  <c r="C35" i="116"/>
  <c r="G30" i="116"/>
  <c r="C30" i="116"/>
  <c r="G8" i="116"/>
  <c r="C8" i="116"/>
  <c r="C14" i="116"/>
  <c r="C17" i="116"/>
  <c r="G15" i="116"/>
  <c r="G23" i="88"/>
  <c r="G21" i="116"/>
  <c r="F21" i="116"/>
  <c r="G28" i="116"/>
  <c r="G22" i="116"/>
  <c r="F22" i="116"/>
  <c r="G34" i="116"/>
  <c r="F34" i="116"/>
  <c r="D34" i="169"/>
  <c r="G14" i="116"/>
  <c r="F14" i="116"/>
  <c r="D14" i="88"/>
  <c r="G18" i="116"/>
  <c r="F18" i="116"/>
  <c r="G18" i="88"/>
  <c r="D18" i="88"/>
  <c r="F9" i="116"/>
  <c r="G13" i="116"/>
  <c r="F13" i="116"/>
  <c r="G33" i="116"/>
  <c r="F31" i="116"/>
  <c r="G31" i="116"/>
  <c r="G17" i="116"/>
  <c r="F17" i="116"/>
  <c r="G17" i="88"/>
  <c r="F30" i="116"/>
  <c r="G30" i="88"/>
  <c r="C33" i="96"/>
  <c r="F32" i="116"/>
  <c r="F19" i="116"/>
  <c r="F10" i="116"/>
  <c r="F23" i="116"/>
  <c r="F25" i="116"/>
  <c r="F8" i="116"/>
  <c r="F20" i="116"/>
  <c r="F26" i="116"/>
  <c r="F24" i="116"/>
  <c r="E29" i="88"/>
  <c r="F29" i="116"/>
  <c r="F15" i="116"/>
  <c r="I40" i="87"/>
  <c r="F38" i="88"/>
  <c r="E35" i="87"/>
  <c r="C35" i="87"/>
  <c r="E18" i="87"/>
  <c r="D18" i="87"/>
  <c r="C18" i="87"/>
  <c r="E30" i="87"/>
  <c r="C30" i="87"/>
  <c r="E28" i="87"/>
  <c r="D28" i="87"/>
  <c r="C28" i="87"/>
  <c r="E25" i="87"/>
  <c r="D25" i="87"/>
  <c r="C25" i="87"/>
  <c r="G22" i="88"/>
  <c r="G24" i="87"/>
  <c r="F24" i="87"/>
  <c r="E24" i="87"/>
  <c r="C24" i="87"/>
  <c r="G35" i="88"/>
  <c r="E37" i="87"/>
  <c r="C37" i="87"/>
  <c r="E21" i="87"/>
  <c r="C21" i="87"/>
  <c r="G34" i="88"/>
  <c r="E36" i="87"/>
  <c r="C36" i="87"/>
  <c r="H22" i="87"/>
  <c r="E22" i="87"/>
  <c r="C22" i="87"/>
  <c r="F19" i="87"/>
  <c r="E19" i="87"/>
  <c r="C19" i="87"/>
  <c r="E13" i="87"/>
  <c r="C13" i="87"/>
  <c r="F26" i="87"/>
  <c r="E26" i="87"/>
  <c r="C26" i="87"/>
  <c r="F29" i="87"/>
  <c r="E29" i="87"/>
  <c r="C29" i="87"/>
  <c r="H31" i="87"/>
  <c r="E31" i="87"/>
  <c r="C31" i="87"/>
  <c r="E16" i="87"/>
  <c r="D16" i="87"/>
  <c r="E32" i="87"/>
  <c r="C32" i="87"/>
  <c r="E12" i="87"/>
  <c r="C12" i="87"/>
  <c r="E14" i="87"/>
  <c r="C14" i="87"/>
  <c r="E34" i="87"/>
  <c r="C34" i="87"/>
  <c r="E17" i="87"/>
  <c r="E15" i="87"/>
  <c r="D15" i="87"/>
  <c r="C15" i="87"/>
  <c r="G23" i="87"/>
  <c r="E23" i="87"/>
  <c r="C23" i="87"/>
  <c r="E10" i="87"/>
  <c r="D10" i="87"/>
  <c r="C10" i="87"/>
  <c r="G10" i="88"/>
  <c r="F20" i="87"/>
  <c r="C20" i="87"/>
  <c r="C16" i="87"/>
  <c r="E11" i="87"/>
  <c r="C11" i="87"/>
  <c r="G32" i="88"/>
  <c r="D13" i="169"/>
  <c r="D15" i="116"/>
  <c r="G20" i="88"/>
  <c r="E16" i="88"/>
  <c r="I16" i="88" s="1"/>
  <c r="G13" i="88"/>
  <c r="G9" i="88"/>
  <c r="H23" i="87"/>
  <c r="G15" i="88"/>
  <c r="H10" i="179" l="1"/>
  <c r="H13" i="169"/>
  <c r="G40" i="87"/>
  <c r="F6" i="96"/>
  <c r="G5" i="96" s="1"/>
  <c r="I19" i="88"/>
  <c r="H23" i="169"/>
  <c r="H27" i="147"/>
  <c r="H29" i="147"/>
  <c r="J17" i="87"/>
  <c r="E26" i="88"/>
  <c r="I26" i="88" s="1"/>
  <c r="H34" i="169"/>
  <c r="D11" i="169"/>
  <c r="H11" i="169" s="1"/>
  <c r="D11" i="147"/>
  <c r="H11" i="147" s="1"/>
  <c r="H13" i="87"/>
  <c r="J13" i="87" s="1"/>
  <c r="H27" i="169"/>
  <c r="H29" i="116"/>
  <c r="I29" i="88"/>
  <c r="D28" i="169"/>
  <c r="H28" i="169" s="1"/>
  <c r="D28" i="147"/>
  <c r="H28" i="147" s="1"/>
  <c r="H30" i="87"/>
  <c r="J30" i="87" s="1"/>
  <c r="D9" i="169"/>
  <c r="H9" i="169" s="1"/>
  <c r="D9" i="147"/>
  <c r="H9" i="147" s="1"/>
  <c r="H25" i="147"/>
  <c r="H25" i="169"/>
  <c r="D17" i="169"/>
  <c r="H17" i="169" s="1"/>
  <c r="D17" i="147"/>
  <c r="H17" i="147" s="1"/>
  <c r="D26" i="116"/>
  <c r="H26" i="116" s="1"/>
  <c r="D26" i="147"/>
  <c r="H26" i="147" s="1"/>
  <c r="H26" i="169"/>
  <c r="D8" i="169"/>
  <c r="H8" i="169" s="1"/>
  <c r="D8" i="147"/>
  <c r="H8" i="147" s="1"/>
  <c r="D8" i="116"/>
  <c r="H8" i="116" s="1"/>
  <c r="D18" i="169"/>
  <c r="H18" i="169" s="1"/>
  <c r="D18" i="147"/>
  <c r="H18" i="147" s="1"/>
  <c r="H20" i="87"/>
  <c r="J20" i="87" s="1"/>
  <c r="D20" i="169"/>
  <c r="H20" i="169" s="1"/>
  <c r="D20" i="147"/>
  <c r="H20" i="147" s="1"/>
  <c r="D24" i="169"/>
  <c r="H24" i="169" s="1"/>
  <c r="D24" i="147"/>
  <c r="H24" i="147" s="1"/>
  <c r="H26" i="87"/>
  <c r="J26" i="87" s="1"/>
  <c r="D21" i="169"/>
  <c r="H21" i="169" s="1"/>
  <c r="D21" i="147"/>
  <c r="H21" i="147" s="1"/>
  <c r="D21" i="116"/>
  <c r="H21" i="116" s="1"/>
  <c r="D33" i="169"/>
  <c r="H33" i="169" s="1"/>
  <c r="D33" i="147"/>
  <c r="H33" i="147" s="1"/>
  <c r="F12" i="169"/>
  <c r="F38" i="169" s="1"/>
  <c r="F12" i="147"/>
  <c r="F38" i="147" s="1"/>
  <c r="D12" i="169"/>
  <c r="D12" i="147"/>
  <c r="D22" i="169"/>
  <c r="H22" i="169" s="1"/>
  <c r="D22" i="147"/>
  <c r="H22" i="147" s="1"/>
  <c r="H24" i="87"/>
  <c r="J24" i="87" s="1"/>
  <c r="H31" i="169"/>
  <c r="D14" i="169"/>
  <c r="H14" i="169" s="1"/>
  <c r="D14" i="147"/>
  <c r="H14" i="147" s="1"/>
  <c r="D16" i="169"/>
  <c r="H16" i="169" s="1"/>
  <c r="D16" i="147"/>
  <c r="H16" i="147" s="1"/>
  <c r="G38" i="169"/>
  <c r="D15" i="169"/>
  <c r="H15" i="169" s="1"/>
  <c r="D15" i="147"/>
  <c r="H15" i="147" s="1"/>
  <c r="D35" i="169"/>
  <c r="H35" i="169" s="1"/>
  <c r="D35" i="147"/>
  <c r="H35" i="147" s="1"/>
  <c r="H37" i="87"/>
  <c r="J37" i="87" s="1"/>
  <c r="D19" i="169"/>
  <c r="H19" i="169" s="1"/>
  <c r="D19" i="147"/>
  <c r="H19" i="147" s="1"/>
  <c r="D30" i="169"/>
  <c r="D30" i="147"/>
  <c r="H30" i="147" s="1"/>
  <c r="C38" i="169"/>
  <c r="J31" i="87"/>
  <c r="D32" i="116"/>
  <c r="H32" i="116" s="1"/>
  <c r="D32" i="147"/>
  <c r="H32" i="147" s="1"/>
  <c r="D13" i="116"/>
  <c r="H13" i="116" s="1"/>
  <c r="D13" i="147"/>
  <c r="H13" i="147" s="1"/>
  <c r="D34" i="116"/>
  <c r="H34" i="116" s="1"/>
  <c r="D34" i="147"/>
  <c r="H34" i="147" s="1"/>
  <c r="H36" i="87"/>
  <c r="J36" i="87" s="1"/>
  <c r="G38" i="147"/>
  <c r="D10" i="116"/>
  <c r="H10" i="116" s="1"/>
  <c r="D10" i="147"/>
  <c r="H10" i="147" s="1"/>
  <c r="E10" i="88"/>
  <c r="I10" i="88" s="1"/>
  <c r="D23" i="147"/>
  <c r="C38" i="147"/>
  <c r="H25" i="87"/>
  <c r="J25" i="87" s="1"/>
  <c r="D27" i="116"/>
  <c r="H27" i="116" s="1"/>
  <c r="G12" i="88"/>
  <c r="G38" i="88" s="1"/>
  <c r="D9" i="116"/>
  <c r="H9" i="116" s="1"/>
  <c r="H11" i="87"/>
  <c r="J11" i="87" s="1"/>
  <c r="D31" i="116"/>
  <c r="H31" i="116" s="1"/>
  <c r="D16" i="116"/>
  <c r="H16" i="116" s="1"/>
  <c r="H18" i="87"/>
  <c r="J18" i="87" s="1"/>
  <c r="H38" i="88"/>
  <c r="D25" i="116"/>
  <c r="H25" i="116" s="1"/>
  <c r="D19" i="116"/>
  <c r="H19" i="116" s="1"/>
  <c r="D33" i="116"/>
  <c r="H33" i="116" s="1"/>
  <c r="D28" i="116"/>
  <c r="D35" i="116"/>
  <c r="H35" i="116" s="1"/>
  <c r="D30" i="116"/>
  <c r="H30" i="116" s="1"/>
  <c r="J32" i="87"/>
  <c r="E24" i="88"/>
  <c r="I24" i="88" s="1"/>
  <c r="E32" i="88"/>
  <c r="I32" i="88" s="1"/>
  <c r="E15" i="88"/>
  <c r="I15" i="88" s="1"/>
  <c r="F12" i="116"/>
  <c r="F38" i="116" s="1"/>
  <c r="E22" i="88"/>
  <c r="I22" i="88" s="1"/>
  <c r="D22" i="116"/>
  <c r="H22" i="116" s="1"/>
  <c r="E27" i="88"/>
  <c r="I27" i="88" s="1"/>
  <c r="J19" i="87"/>
  <c r="H15" i="87"/>
  <c r="J15" i="87" s="1"/>
  <c r="D40" i="87"/>
  <c r="E34" i="88"/>
  <c r="I34" i="88" s="1"/>
  <c r="H28" i="116"/>
  <c r="E33" i="88"/>
  <c r="I33" i="88" s="1"/>
  <c r="H35" i="87"/>
  <c r="J35" i="87" s="1"/>
  <c r="D18" i="116"/>
  <c r="H18" i="116" s="1"/>
  <c r="J23" i="87"/>
  <c r="I18" i="88"/>
  <c r="E12" i="88"/>
  <c r="H29" i="87"/>
  <c r="J29" i="87" s="1"/>
  <c r="D23" i="116"/>
  <c r="H23" i="116" s="1"/>
  <c r="E23" i="88"/>
  <c r="I23" i="88" s="1"/>
  <c r="E14" i="88"/>
  <c r="I14" i="88" s="1"/>
  <c r="E35" i="88"/>
  <c r="I35" i="88" s="1"/>
  <c r="D12" i="116"/>
  <c r="J34" i="87"/>
  <c r="E17" i="88"/>
  <c r="I17" i="88" s="1"/>
  <c r="E30" i="88"/>
  <c r="I30" i="88" s="1"/>
  <c r="D20" i="116"/>
  <c r="H20" i="116" s="1"/>
  <c r="D17" i="116"/>
  <c r="H17" i="116" s="1"/>
  <c r="J28" i="87"/>
  <c r="I25" i="88"/>
  <c r="J22" i="87"/>
  <c r="E13" i="88"/>
  <c r="I13" i="88" s="1"/>
  <c r="J14" i="87"/>
  <c r="E9" i="88"/>
  <c r="I9" i="88" s="1"/>
  <c r="J16" i="87"/>
  <c r="C38" i="116"/>
  <c r="E11" i="88"/>
  <c r="I11" i="88" s="1"/>
  <c r="D11" i="116"/>
  <c r="H11" i="116" s="1"/>
  <c r="E28" i="88"/>
  <c r="I28" i="88" s="1"/>
  <c r="E8" i="88"/>
  <c r="I8" i="88" s="1"/>
  <c r="D14" i="116"/>
  <c r="H14" i="116" s="1"/>
  <c r="D38" i="88"/>
  <c r="E21" i="88"/>
  <c r="I21" i="88" s="1"/>
  <c r="G38" i="116"/>
  <c r="E20" i="88"/>
  <c r="I20" i="88" s="1"/>
  <c r="D24" i="116"/>
  <c r="H24" i="116" s="1"/>
  <c r="F40" i="87"/>
  <c r="H15" i="116"/>
  <c r="C40" i="87"/>
  <c r="E40" i="87"/>
  <c r="J27" i="87"/>
  <c r="H12" i="87"/>
  <c r="J12" i="87" s="1"/>
  <c r="H21" i="87"/>
  <c r="J21" i="87" s="1"/>
  <c r="I31" i="88"/>
  <c r="H10" i="87"/>
  <c r="H40" i="179" l="1"/>
  <c r="J41" i="179" s="1"/>
  <c r="J10" i="179"/>
  <c r="J40" i="179" s="1"/>
  <c r="K40" i="179" s="1"/>
  <c r="F5" i="96"/>
  <c r="H12" i="147"/>
  <c r="H12" i="169"/>
  <c r="D38" i="169"/>
  <c r="H30" i="169"/>
  <c r="D38" i="147"/>
  <c r="H23" i="147"/>
  <c r="I12" i="88"/>
  <c r="I38" i="88" s="1"/>
  <c r="H12" i="116"/>
  <c r="H38" i="116" s="1"/>
  <c r="E38" i="88"/>
  <c r="D38" i="116"/>
  <c r="J10" i="87"/>
  <c r="J40" i="87" s="1"/>
  <c r="K40" i="87" s="1"/>
  <c r="H40" i="87"/>
  <c r="H39" i="169" l="1"/>
  <c r="H38" i="147"/>
  <c r="I38" i="147" s="1"/>
  <c r="H38" i="169"/>
  <c r="I38" i="169" s="1"/>
  <c r="I38" i="116"/>
  <c r="A38" i="13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0000000-0006-0000-0000-000002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09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0000000-0006-0000-0900-000002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0A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0000000-0006-0000-0A00-000002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0B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0000000-0006-0000-0B00-000002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0C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0000000-0006-0000-0C00-000002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0D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0000000-0006-0000-0D00-000002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0E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0000000-0006-0000-0E00-000002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0F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0000000-0006-0000-0F00-000002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10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0000000-0006-0000-1000-000002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11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0000000-0006-0000-1100-000002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12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0000000-0006-0000-1200-000002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01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0000000-0006-0000-0100-000002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13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0000000-0006-0000-1300-000002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14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0000000-0006-0000-1400-000002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15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0000000-0006-0000-1500-000002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16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0000000-0006-0000-1600-000002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17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0000000-0006-0000-1700-000002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18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0000000-0006-0000-1800-000002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19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0000000-0006-0000-1900-000002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1A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0000000-0006-0000-1A00-000002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1B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0000000-0006-0000-1B00-000002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1C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0000000-0006-0000-1C00-000002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02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0000000-0006-0000-0200-000002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1D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0000000-0006-0000-1D00-000002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1E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0000000-0006-0000-1E00-000002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1F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5" authorId="0" shapeId="0" xr:uid="{00000000-0006-0000-20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21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03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0000000-0006-0000-0300-000002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04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0000000-0006-0000-0400-000002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05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0000000-0006-0000-0500-000002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06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0000000-0006-0000-0600-000002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07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0000000-0006-0000-0700-000002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0000000-0006-0000-0800-000001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0000000-0006-0000-0800-00000200000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<sst xmlns="http://schemas.openxmlformats.org/spreadsheetml/2006/main" count="6975" uniqueCount="301">
  <si>
    <t>I</t>
  </si>
  <si>
    <t>A</t>
  </si>
  <si>
    <t>B</t>
  </si>
  <si>
    <t>II</t>
  </si>
  <si>
    <t>III</t>
  </si>
  <si>
    <t>IV</t>
  </si>
  <si>
    <t>V</t>
  </si>
  <si>
    <t>VI</t>
  </si>
  <si>
    <t>AKTİFLER</t>
  </si>
  <si>
    <t>PASİFLER</t>
  </si>
  <si>
    <t>NAKİT DEĞERLER</t>
  </si>
  <si>
    <t>BORÇLAR</t>
  </si>
  <si>
    <t>a</t>
  </si>
  <si>
    <t>Kasa</t>
  </si>
  <si>
    <t>Sigorta ve Reasurans Şirketleri Cari Hesabı</t>
  </si>
  <si>
    <t>b</t>
  </si>
  <si>
    <t>Serbest Vadesiz Hesaplar TL</t>
  </si>
  <si>
    <t xml:space="preserve">b </t>
  </si>
  <si>
    <t>Sigorta ve Reasurans Şirketlerinin Depoları</t>
  </si>
  <si>
    <t>c</t>
  </si>
  <si>
    <t>Serbest Vadesiz Hesaplar Döviz</t>
  </si>
  <si>
    <t>Ödenecek Vergi ve Diğer Yükümlülükler</t>
  </si>
  <si>
    <t>d</t>
  </si>
  <si>
    <t>Serbest Vadeli Hesaplar TL</t>
  </si>
  <si>
    <t>Diğer Borçlar</t>
  </si>
  <si>
    <t>e</t>
  </si>
  <si>
    <t>Bloke Vadeli Hesaplar TL</t>
  </si>
  <si>
    <t>KARŞILIKLAR</t>
  </si>
  <si>
    <t>MENKUL DEĞERLER CÜZDANI</t>
  </si>
  <si>
    <t>Teknik Karşılıklar</t>
  </si>
  <si>
    <t>Menkul Değerler</t>
  </si>
  <si>
    <t>Cari Rizikolar Karşılığı</t>
  </si>
  <si>
    <t>Menkul Değerler Azalış Karş</t>
  </si>
  <si>
    <t>(-)</t>
  </si>
  <si>
    <t>Cari Rizikolar Karşılığı Reasürer Payı</t>
  </si>
  <si>
    <t>ALACAKLAR</t>
  </si>
  <si>
    <t>Muallak Hasar Karşılığı</t>
  </si>
  <si>
    <t xml:space="preserve">a </t>
  </si>
  <si>
    <t>Sigortalılar</t>
  </si>
  <si>
    <t>Sigortalılar Prim Alacak Karş</t>
  </si>
  <si>
    <t>Muallak Hasar Karşılığı Reasürer Payı</t>
  </si>
  <si>
    <t>Acenteler</t>
  </si>
  <si>
    <t>Deprem Hasar Karşılığı</t>
  </si>
  <si>
    <t>Acenteler Prim Alacak Karş</t>
  </si>
  <si>
    <t>Serbest Karşılıklar</t>
  </si>
  <si>
    <t>Sigorta ve Reasurans Şirketleri Depolar</t>
  </si>
  <si>
    <t>DİĞER PASİFLER</t>
  </si>
  <si>
    <t>Diğer Alacaklar</t>
  </si>
  <si>
    <t>ÖZKAYNAKLAR</t>
  </si>
  <si>
    <t>İDARİ VE KANUNİ TAKİPTEKİ ALACAKLAR</t>
  </si>
  <si>
    <t>Ödenmiş Sermaye</t>
  </si>
  <si>
    <t>İdari ve Kanuni Takipteki Alacaklar</t>
  </si>
  <si>
    <t>Nominal Sermaye</t>
  </si>
  <si>
    <t>İdari ve Kanuni Takipteki Alacaklar Karş</t>
  </si>
  <si>
    <t>Ödenmemiş Sermaye</t>
  </si>
  <si>
    <t>Kanuni Yedek Akçeler</t>
  </si>
  <si>
    <t>İŞTİRAKLER</t>
  </si>
  <si>
    <t>Olağan Üstü Hasar Karşılığı</t>
  </si>
  <si>
    <t>İştirakler</t>
  </si>
  <si>
    <t>İhtiyari Yedek Akçeler</t>
  </si>
  <si>
    <t>İştirakler Değer Azalış Karş</t>
  </si>
  <si>
    <t>Olağan Üstü Yedek Akçeler</t>
  </si>
  <si>
    <t>İştiraklere Sermaye Taahhütleri</t>
  </si>
  <si>
    <t>f</t>
  </si>
  <si>
    <t>Yeniden Değerlendirme Fonu</t>
  </si>
  <si>
    <t>g</t>
  </si>
  <si>
    <t>Özel Fonlar</t>
  </si>
  <si>
    <t>SABİT DEĞERLER</t>
  </si>
  <si>
    <t>h</t>
  </si>
  <si>
    <t>Menkuller</t>
  </si>
  <si>
    <t>Dönem Zararı</t>
  </si>
  <si>
    <t>Geçmiş Yıllar Zararı</t>
  </si>
  <si>
    <t>Menkuller Birikmiş Amortismanı</t>
  </si>
  <si>
    <t>Gayrımenkuller</t>
  </si>
  <si>
    <t xml:space="preserve">KAR </t>
  </si>
  <si>
    <t>Dönem Karı</t>
  </si>
  <si>
    <t>Gayrımenkuller Birikmiş Amortismanı</t>
  </si>
  <si>
    <t>Geçmiş Yıl Karları</t>
  </si>
  <si>
    <t>Özel Maliyet Bedeli</t>
  </si>
  <si>
    <t>Özel Maliyet Bedeli Birikmiş Amortismanı</t>
  </si>
  <si>
    <t>VII</t>
  </si>
  <si>
    <t>DİĞER AKTİFLER ( NET )</t>
  </si>
  <si>
    <t>AKTİFLER TOPLAMI</t>
  </si>
  <si>
    <t>PASİFLER TOPLAMI</t>
  </si>
  <si>
    <t>Özel Maliyet Bedeli/stoklar</t>
  </si>
  <si>
    <t>Kar/Zarar</t>
  </si>
  <si>
    <t>AKTİF DEĞERLER</t>
  </si>
  <si>
    <t>S.NO</t>
  </si>
  <si>
    <t xml:space="preserve">SİGORTA ŞİRKETİNİN </t>
  </si>
  <si>
    <t xml:space="preserve">NAKİT </t>
  </si>
  <si>
    <t xml:space="preserve">MENKUL </t>
  </si>
  <si>
    <t>İDARİ VE</t>
  </si>
  <si>
    <t>SABİT</t>
  </si>
  <si>
    <t>ADI</t>
  </si>
  <si>
    <t>DEĞERLER</t>
  </si>
  <si>
    <t xml:space="preserve">KANUNİ </t>
  </si>
  <si>
    <t>CÜZDANI</t>
  </si>
  <si>
    <t xml:space="preserve">TAKİPTEKİ </t>
  </si>
  <si>
    <t>CREDİTWEST INSURANCE LTD.</t>
  </si>
  <si>
    <t xml:space="preserve">GÜVEN SİGORTA(KINRIS) ŞTİ.LTD </t>
  </si>
  <si>
    <t>ŞEKER SİGORTA(KIBRIS)  LTD.</t>
  </si>
  <si>
    <t>ZİRVE SİGORTA LTD.</t>
  </si>
  <si>
    <t>TÜRK SİGORTA LTD.</t>
  </si>
  <si>
    <t>BEY SİGORTA LTD.</t>
  </si>
  <si>
    <t>DAĞLI SİGORTA LTD.</t>
  </si>
  <si>
    <t>AKFİNANS SİGORTA  LTD.</t>
  </si>
  <si>
    <t>GOLD INSURANCE LTD.</t>
  </si>
  <si>
    <t>LİMASOL SİGORTA LTD.</t>
  </si>
  <si>
    <t>KIBRIS SİGORTA  ŞTİ.LTD</t>
  </si>
  <si>
    <t>SEGURE INSURANCE LTD.</t>
  </si>
  <si>
    <t>GÜNEŞ  SİGORTA A.Ş</t>
  </si>
  <si>
    <t>COMMERCIAL INSURANCE LTD.</t>
  </si>
  <si>
    <t>AXA OYAK SİGORTA A.Ş</t>
  </si>
  <si>
    <t>GÜNEŞ-CAN SİGORTA LTD.</t>
  </si>
  <si>
    <t>ANADOLU SİGORTA</t>
  </si>
  <si>
    <t>AS-CAN SİGORTA ŞTİ LTD.</t>
  </si>
  <si>
    <t>TOWER INSURANCE LTD.</t>
  </si>
  <si>
    <t>GENEL TOPLAM</t>
  </si>
  <si>
    <t>DİĞER</t>
  </si>
  <si>
    <t>KAR</t>
  </si>
  <si>
    <t>COMMERCİAL INSURANCE LTD.</t>
  </si>
  <si>
    <t>NAZIM HESAPLAR TOPLAMI</t>
  </si>
  <si>
    <t>UNIVERSAL SİGORTA LTD.</t>
  </si>
  <si>
    <t>Control</t>
  </si>
  <si>
    <t>PASİF BÜYÜKLÜK</t>
  </si>
  <si>
    <t>DİĞER AKTİFLER      (NET)</t>
  </si>
  <si>
    <t>AKTİF TOPLAMI</t>
  </si>
  <si>
    <t>AVEON SİGORTA LTD.</t>
  </si>
  <si>
    <t>Serbest Vadesiz Hesaplar TL.</t>
  </si>
  <si>
    <t>Serbest Vadeli Hesaplar TL.</t>
  </si>
  <si>
    <t>Bloke Vadeli Hesaplar TL.</t>
  </si>
  <si>
    <t>AXA  SİGORTA A.Ş</t>
  </si>
  <si>
    <t>PASİF DEĞERLER</t>
  </si>
  <si>
    <t xml:space="preserve"> GROUPAMA SİGORTA AŞ.</t>
  </si>
  <si>
    <t>ZÜRİCH SİGORTA A.Ş</t>
  </si>
  <si>
    <t>ANADOLU SİGORTA A.Ş.</t>
  </si>
  <si>
    <t xml:space="preserve"> GROPUAMA SİGORTA AŞ.</t>
  </si>
  <si>
    <t>CAN SİGORTA LTD.</t>
  </si>
  <si>
    <t>TL</t>
  </si>
  <si>
    <t>VAKIF EMEKLİLİK A.Ş.</t>
  </si>
  <si>
    <t>MAPFREE INSURANCE LTD.</t>
  </si>
  <si>
    <t>ZÜRİH SİGORTA A.Ş</t>
  </si>
  <si>
    <t>GROUPAMA SİGORTA AŞ.</t>
  </si>
  <si>
    <t>SİGORTA ŞİRKETLERİ SİCİL  NUMARALARI</t>
  </si>
  <si>
    <t>M.Ş.5369</t>
  </si>
  <si>
    <t>Y.Ş.0032</t>
  </si>
  <si>
    <t>M.Ş.01966</t>
  </si>
  <si>
    <t>M.Ş.11717</t>
  </si>
  <si>
    <t>Y.Ş.00058</t>
  </si>
  <si>
    <t>M.Ş.6664</t>
  </si>
  <si>
    <t>M.Ş.08276</t>
  </si>
  <si>
    <t>M.Ş.</t>
  </si>
  <si>
    <t>M.Ş.05413</t>
  </si>
  <si>
    <t>M.Ş.03691</t>
  </si>
  <si>
    <t>M.Ş.4961</t>
  </si>
  <si>
    <t>Y.Ş.00024</t>
  </si>
  <si>
    <t>Y.Ş.00003</t>
  </si>
  <si>
    <t xml:space="preserve">GÜVEN SİGORTA(KIBRIS) ŞTİ.LTD </t>
  </si>
  <si>
    <t>M.Ş.05389</t>
  </si>
  <si>
    <t>ERGO İSVİÇRE SİGORTA A.Ş</t>
  </si>
  <si>
    <t>Y.Ş.00063</t>
  </si>
  <si>
    <t>M.Ş.05154</t>
  </si>
  <si>
    <t>M.Ş.05129</t>
  </si>
  <si>
    <t>M.Ş.06086</t>
  </si>
  <si>
    <t>M.Ş.14595</t>
  </si>
  <si>
    <t>M.Ş.05472</t>
  </si>
  <si>
    <t>M.Ş.05345</t>
  </si>
  <si>
    <t>M.Ş.08092</t>
  </si>
  <si>
    <t>M.Ş.5257</t>
  </si>
  <si>
    <t>M.Ş.08427</t>
  </si>
  <si>
    <t>M.Ş.12492</t>
  </si>
  <si>
    <t>M.Ş.5391</t>
  </si>
  <si>
    <t>Y.Ş.00151</t>
  </si>
  <si>
    <t>M.Ş.12664</t>
  </si>
  <si>
    <t>AXA HAYAT SİGORTA A.Ş.</t>
  </si>
  <si>
    <t>Y.Ş.00207</t>
  </si>
  <si>
    <t>Y.Ş.00071</t>
  </si>
  <si>
    <t>ANADOLU HAYAT SİGORTA A.Ş.</t>
  </si>
  <si>
    <t>Y.Ş.0102</t>
  </si>
  <si>
    <t>EUROCİTY INSURANCE LTD.</t>
  </si>
  <si>
    <t>M.Ş.14896</t>
  </si>
  <si>
    <t>ÖDENMİŞ SERMAYE</t>
  </si>
  <si>
    <t>REASÜRÖR CARİ</t>
  </si>
  <si>
    <t>HESABI</t>
  </si>
  <si>
    <t>NORTHPRIME INSURANCE LTD.</t>
  </si>
  <si>
    <t>KIBRIS İKTİSAT SİGORTA LTD.</t>
  </si>
  <si>
    <t>RAY SİGORTA A.Ş.</t>
  </si>
  <si>
    <t>ERGO İSVİÇRE A.Ş.</t>
  </si>
  <si>
    <t>KAPİTAL SİGORTA LTD.</t>
  </si>
  <si>
    <t xml:space="preserve"> KAPİTAL SİGORTA LTD.</t>
  </si>
  <si>
    <t>AİG SİGORTA LTD.</t>
  </si>
  <si>
    <t>AİG SİGORTA A.Ş</t>
  </si>
  <si>
    <t>NORTHPRIME  INSURANCE LTD.</t>
  </si>
  <si>
    <t xml:space="preserve"> KAPİTALSİGORTA LTD.</t>
  </si>
  <si>
    <t>AIG SİGORTA A.Ş</t>
  </si>
  <si>
    <t>ASBANK LTD.</t>
  </si>
  <si>
    <t>İKTİSATBANK LTD.</t>
  </si>
  <si>
    <t>KOOP.M.B.LTD.</t>
  </si>
  <si>
    <t>EURO+17.000 STG. TÜRK BANKASI LTD.</t>
  </si>
  <si>
    <t>LİMASOL BANK LTD.</t>
  </si>
  <si>
    <t>CREDİTWESTBANK LTD.</t>
  </si>
  <si>
    <t>VAKIFLAR BANKASI LTD.</t>
  </si>
  <si>
    <t>AYNİ BANKA</t>
  </si>
  <si>
    <t>NOVABANK</t>
  </si>
  <si>
    <t>GARANTİ BANKASI</t>
  </si>
  <si>
    <t>DEĞİŞMEDİ</t>
  </si>
  <si>
    <t>EKSİK</t>
  </si>
  <si>
    <t>CAPITAL INSURANCE CO. LTD.</t>
  </si>
  <si>
    <t>K.IKTISATSİGORTA LTD.</t>
  </si>
  <si>
    <t>K.İKTİSAT SİGORTA LTD.</t>
  </si>
  <si>
    <t>TOP.KAR</t>
  </si>
  <si>
    <t>A.İ.G. A.Ş.</t>
  </si>
  <si>
    <t>M.Ş.6086</t>
  </si>
  <si>
    <t>Y.Ş.</t>
  </si>
  <si>
    <t>SİGORTA ŞİRKETLERİ 2015 YILI, MEVCUT BLOKE MİKTARLARI (TL)</t>
  </si>
  <si>
    <t>ALACAKLAR Sigortalılar Acenteler</t>
  </si>
  <si>
    <t>YEREL</t>
  </si>
  <si>
    <t>YABANCI</t>
  </si>
  <si>
    <t>TOPLAM</t>
  </si>
  <si>
    <t>REASÜRÖR CAR</t>
  </si>
  <si>
    <t xml:space="preserve">SİGOR+B7:B32TA ŞİRKETİNİN </t>
  </si>
  <si>
    <t>BLOKE</t>
  </si>
  <si>
    <t xml:space="preserve">SİGORTA ŞİRKETİ ADI                                                          </t>
  </si>
  <si>
    <t>SİGORTA ŞİRKETİ ADI</t>
  </si>
  <si>
    <t xml:space="preserve">SİGORTA ŞİRKETLERİ 31 ARALIK, 2010-2016 YILI KONSOLİDE BİLANÇOSU </t>
  </si>
  <si>
    <t xml:space="preserve">                                         2017 YILI PASİF HESAPLAR</t>
  </si>
  <si>
    <t>SİGORTA ŞİRKETLERİ 2017 YILI MEVCUT BLOKE MİKTARLARI (TL)</t>
  </si>
  <si>
    <t>öz</t>
  </si>
  <si>
    <t>ZİRAAT SİGORTA A.Ş</t>
  </si>
  <si>
    <t xml:space="preserve">SİGORTA ŞİRKETLERİ 31 ARALIK, 2010-2017 YILI KONSOLİDE BİLANÇOSU </t>
  </si>
  <si>
    <t>TEKNİK</t>
  </si>
  <si>
    <t>2017 SİGORTA ŞİRKETLERİ</t>
  </si>
  <si>
    <t>SİGORTALILAR ALACAKLARI</t>
  </si>
  <si>
    <t>ACENTELERDEN ALACAKLAR</t>
  </si>
  <si>
    <t>ALACAKLARI</t>
  </si>
  <si>
    <t>SİGORTALILARDAN</t>
  </si>
  <si>
    <t>ACENTELERDEN</t>
  </si>
  <si>
    <t>2018 SİGORTA ŞİRKETLERİ</t>
  </si>
  <si>
    <t xml:space="preserve">SİGORTA ŞİRKETLERİ 31 ARALIK, 2010-2018 YILI KONSOLİDE BİLANÇOSU </t>
  </si>
  <si>
    <t>TÜRKİYE 2021</t>
  </si>
  <si>
    <t>TÜRKİYE A.Ş</t>
  </si>
  <si>
    <t>TÜRKİYE SİGORTA A.Ş</t>
  </si>
  <si>
    <t>GULF SİGORTA A.Ş</t>
  </si>
  <si>
    <t>NEAR EAST SİGORTA LTD</t>
  </si>
  <si>
    <t>NEAR EAST  SİGORTA LTD</t>
  </si>
  <si>
    <t>NEAR EAST SİGORTA  LTD</t>
  </si>
  <si>
    <t>GULF SİGORTA LTD.</t>
  </si>
  <si>
    <t>NEAR EAST SİGORTA LTD.</t>
  </si>
  <si>
    <t>Ertelenmiş Komisyonlar (Net)</t>
  </si>
  <si>
    <t xml:space="preserve">                  2022 YILI AKTİF HESAPLAR</t>
  </si>
  <si>
    <t xml:space="preserve">                                         2022 YILI PASİF HESAPLAR</t>
  </si>
  <si>
    <t xml:space="preserve">                                                     2022 YILI PASİF HESAPLAR</t>
  </si>
  <si>
    <t>2022 ÖDENMİŞ SERMAYE</t>
  </si>
  <si>
    <t>BORÇLAR 2022</t>
  </si>
  <si>
    <t>TÜRK SİGORTA- 2023</t>
  </si>
  <si>
    <t>2)</t>
  </si>
  <si>
    <t>1)</t>
  </si>
  <si>
    <t>Zorunlu Trafik Sigortası Alacağı</t>
  </si>
  <si>
    <t>i)</t>
  </si>
  <si>
    <t xml:space="preserve"> Devreden Zorunlu Trafik Sigortası Alacağı</t>
  </si>
  <si>
    <t>ii)</t>
  </si>
  <si>
    <t>Diğer Sınıflardaki Prim Alacağı</t>
  </si>
  <si>
    <t xml:space="preserve">Mevcut Yıl Zorunlu Trafik Sigortası Prim </t>
  </si>
  <si>
    <t xml:space="preserve">2) </t>
  </si>
  <si>
    <t>3)</t>
  </si>
  <si>
    <t>b)</t>
  </si>
  <si>
    <t>Devreden Zorunlu Trafik Sigortası Alacağı</t>
  </si>
  <si>
    <t>Mevcut Yıl Zorunlu Trafik Sigortası Alacağı</t>
  </si>
  <si>
    <t>4)</t>
  </si>
  <si>
    <t>Acenteler Şüpheli Alacaklar Karşılığı</t>
  </si>
  <si>
    <t>c)</t>
  </si>
  <si>
    <t>Koasürörler</t>
  </si>
  <si>
    <t>f)</t>
  </si>
  <si>
    <t>İkrazlar</t>
  </si>
  <si>
    <t>g)</t>
  </si>
  <si>
    <t>Sigortalılar Şüpheli Prim Alacak Karş</t>
  </si>
  <si>
    <t>ZİRVE SİGORTA- ARALIK 2023</t>
  </si>
  <si>
    <t xml:space="preserve"> SİGORTA- ARALIK 2023</t>
  </si>
  <si>
    <t>UNİVERSAL SİGORTA- ARALIK 2023</t>
  </si>
  <si>
    <t>ZURİCH  SİGORTA A.Ş.- ARALIK 2023</t>
  </si>
  <si>
    <t xml:space="preserve"> TOWER INSURANCE- ARALIK 2023</t>
  </si>
  <si>
    <t>EUROCITY  INSURANCE- ARALIK 2023</t>
  </si>
  <si>
    <t>İYİ GELECEK SİGORTA- ARALIK 2023</t>
  </si>
  <si>
    <t xml:space="preserve"> COMMERCIAL SİGORTA- ARALIK 2023</t>
  </si>
  <si>
    <t xml:space="preserve"> TÜRKİYE SİGORTA- ARALIK 2023</t>
  </si>
  <si>
    <t xml:space="preserve"> GÜVEN SİGORTA- ARALIK 2023</t>
  </si>
  <si>
    <t xml:space="preserve"> GOLD SİGORTA- ARALIK 2023</t>
  </si>
  <si>
    <t>CAN  SİGORTA LTD.- ARALIK 2023</t>
  </si>
  <si>
    <t>ANADOLU SİGORTA A.Ş.- ARALIK 2023</t>
  </si>
  <si>
    <t>AS-CAN  SİGORTA LTD.- ARALIK 2023</t>
  </si>
  <si>
    <t>GULF SİGORTA A.Ş.- ARALIK 2023</t>
  </si>
  <si>
    <t>AKFİNANS SİGORTA LTD.- ARALIK 2023</t>
  </si>
  <si>
    <t>BEY  SİGORTA LTD- ARALIK 2023</t>
  </si>
  <si>
    <t>DAĞLI  SİGORTA- ARALIK 2023</t>
  </si>
  <si>
    <t xml:space="preserve"> </t>
  </si>
  <si>
    <t>CREDITWEST SİGORTA- ARALIK 2023</t>
  </si>
  <si>
    <t>NEAR EAST SİGORTA- ARALIK 2023</t>
  </si>
  <si>
    <t xml:space="preserve">                                                                                                                                                                                                       SİGORTA ŞİRKETLERİ HAYAT DIŞI SINIFLARIN 2023 YILI KONSOLİDE BİLANÇOSU </t>
  </si>
  <si>
    <t xml:space="preserve"> AVEON SİGORTA- ARALIK 2023</t>
  </si>
  <si>
    <t xml:space="preserve"> AXA SİGORTA A.Ş.- ARALIK 2023</t>
  </si>
  <si>
    <t>MAPFREE SİGORTA- ARALIK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</si>
</sst>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0" x14ac:knownFonts="1">
    <font>
      <sz val="10"/>
      <name val="Arial"/>
    </font>
    <font>
      <sz val="10"/>
      <name val="Arial"/>
      <family val="2"/>
      <charset val="162"/>
    </font>
    <font>
      <sz val="8"/>
      <name val="Arial"/>
      <family val="2"/>
      <charset val="162"/>
    </font>
    <font>
      <u/>
      <sz val="10"/>
      <color indexed="12"/>
      <name val="Arial"/>
      <family val="2"/>
      <charset val="162"/>
    </font>
    <font>
      <b/>
      <sz val="10"/>
      <name val="Arial"/>
      <family val="2"/>
      <charset val="162"/>
    </font>
    <font>
      <b/>
      <u/>
      <sz val="10"/>
      <name val="Arial"/>
      <family val="2"/>
      <charset val="162"/>
    </font>
    <font>
      <b/>
      <sz val="8"/>
      <name val="Arial"/>
      <family val="2"/>
      <charset val="162"/>
    </font>
    <font>
      <sz val="8"/>
      <name val="Arial"/>
      <family val="2"/>
      <charset val="162"/>
    </font>
    <font>
      <sz val="9"/>
      <name val="Arial"/>
      <family val="2"/>
      <charset val="162"/>
    </font>
    <font>
      <sz val="9"/>
      <name val="Arial"/>
      <family val="2"/>
      <charset val="162"/>
    </font>
    <font>
      <b/>
      <sz val="9"/>
      <name val="Arial"/>
      <family val="2"/>
      <charset val="162"/>
    </font>
    <font>
      <b/>
      <sz val="8"/>
      <color indexed="12"/>
      <name val="Arial"/>
      <family val="2"/>
      <charset val="162"/>
    </font>
    <font>
      <sz val="8"/>
      <color indexed="81"/>
      <name val="Tahoma"/>
      <family val="2"/>
      <charset val="162"/>
    </font>
    <font>
      <b/>
      <sz val="8"/>
      <color indexed="81"/>
      <name val="Tahoma"/>
      <family val="2"/>
      <charset val="162"/>
    </font>
    <font>
      <sz val="8"/>
      <color indexed="8"/>
      <name val="Arial"/>
      <family val="2"/>
      <charset val="162"/>
    </font>
    <font>
      <b/>
      <sz val="14"/>
      <name val="Arial"/>
      <family val="2"/>
      <charset val="162"/>
    </font>
    <font>
      <b/>
      <sz val="16"/>
      <name val="Arial"/>
      <family val="2"/>
      <charset val="162"/>
    </font>
    <font>
      <sz val="12"/>
      <name val="Arial"/>
      <family val="2"/>
      <charset val="162"/>
    </font>
    <font>
      <b/>
      <sz val="12"/>
      <name val="Arial"/>
      <family val="2"/>
      <charset val="162"/>
    </font>
    <font>
      <b/>
      <i/>
      <u/>
      <sz val="8"/>
      <name val="Arial"/>
      <family val="2"/>
      <charset val="162"/>
    </font>
    <font>
      <sz val="11"/>
      <name val="Arial"/>
      <family val="2"/>
      <charset val="162"/>
    </font>
    <font>
      <b/>
      <sz val="11"/>
      <name val="Arial"/>
      <family val="2"/>
      <charset val="162"/>
    </font>
    <font>
      <sz val="12"/>
      <color rgb="FFFF0000"/>
      <name val="Arial"/>
      <family val="2"/>
      <charset val="162"/>
    </font>
    <font>
      <b/>
      <i/>
      <u/>
      <sz val="8"/>
      <color indexed="12"/>
      <name val="Arial"/>
      <family val="2"/>
      <charset val="162"/>
    </font>
    <font>
      <i/>
      <u/>
      <sz val="8"/>
      <name val="Arial"/>
      <family val="2"/>
      <charset val="162"/>
    </font>
    <font>
      <b/>
      <u/>
      <sz val="9"/>
      <name val="Arial"/>
      <family val="2"/>
      <charset val="162"/>
    </font>
    <font>
      <sz val="12"/>
      <color theme="7"/>
      <name val="Arial"/>
      <family val="2"/>
      <charset val="162"/>
    </font>
    <font>
      <b/>
      <i/>
      <u/>
      <sz val="12"/>
      <name val="Arial"/>
      <family val="2"/>
      <charset val="162"/>
    </font>
    <font>
      <b/>
      <i/>
      <u/>
      <sz val="10"/>
      <name val="Arial"/>
      <family val="2"/>
      <charset val="162"/>
    </font>
    <font>
      <b/>
      <u/>
      <sz val="12"/>
      <name val="Arial"/>
      <family val="2"/>
      <charset val="162"/>
    </font>
    <font>
      <sz val="14"/>
      <name val="Arial"/>
      <family val="2"/>
      <charset val="162"/>
    </font>
    <font>
      <b/>
      <u/>
      <sz val="8"/>
      <name val="Arial"/>
      <family val="2"/>
      <charset val="162"/>
    </font>
    <font>
      <b/>
      <i/>
      <sz val="10"/>
      <color theme="1"/>
      <name val="Arial"/>
      <family val="2"/>
      <charset val="162"/>
    </font>
    <font>
      <u/>
      <sz val="10"/>
      <name val="Arial"/>
      <family val="2"/>
      <charset val="16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rgb="FFFF0000"/>
      <name val="Arial"/>
      <family val="2"/>
      <charset val="162"/>
    </font>
    <font>
      <sz val="10"/>
      <color rgb="FFFF0000"/>
      <name val="Arial"/>
      <family val="2"/>
      <charset val="162"/>
    </font>
    <font>
      <sz val="8"/>
      <color theme="3" tint="-0.499984740745262"/>
      <name val="Arial"/>
      <family val="2"/>
      <charset val="162"/>
    </font>
  </fonts>
  <fills count="3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74">
    <xf numFmtId="0" fontId="0" fillId="0" borderId="0" xfId="0"/>
    <xf numFmtId="0" fontId="6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/>
    <xf numFmtId="0" fontId="7" fillId="0" borderId="0" xfId="4" applyFont="1"/>
    <xf numFmtId="0" fontId="6" fillId="0" borderId="0" xfId="4" applyFont="1"/>
    <xf numFmtId="0" fontId="6" fillId="0" borderId="2" xfId="0" applyFont="1" applyBorder="1"/>
    <xf numFmtId="0" fontId="6" fillId="0" borderId="0" xfId="0" applyFont="1"/>
    <xf numFmtId="4" fontId="7" fillId="0" borderId="0" xfId="1" applyNumberFormat="1" applyFont="1" applyAlignment="1"/>
    <xf numFmtId="4" fontId="11" fillId="2" borderId="0" xfId="1" applyNumberFormat="1" applyFont="1" applyFill="1" applyAlignment="1"/>
    <xf numFmtId="4" fontId="0" fillId="0" borderId="0" xfId="0" applyNumberFormat="1"/>
    <xf numFmtId="4" fontId="11" fillId="2" borderId="1" xfId="1" applyNumberFormat="1" applyFont="1" applyFill="1" applyBorder="1" applyAlignment="1"/>
    <xf numFmtId="4" fontId="11" fillId="2" borderId="0" xfId="2" applyNumberFormat="1" applyFont="1" applyFill="1" applyAlignment="1"/>
    <xf numFmtId="4" fontId="11" fillId="2" borderId="1" xfId="1" applyNumberFormat="1" applyFont="1" applyFill="1" applyBorder="1" applyAlignment="1">
      <alignment horizontal="right"/>
    </xf>
    <xf numFmtId="4" fontId="11" fillId="2" borderId="3" xfId="0" applyNumberFormat="1" applyFont="1" applyFill="1" applyBorder="1"/>
    <xf numFmtId="4" fontId="7" fillId="0" borderId="0" xfId="2" applyNumberFormat="1" applyFont="1" applyAlignment="1" applyProtection="1">
      <protection locked="0"/>
    </xf>
    <xf numFmtId="4" fontId="7" fillId="0" borderId="0" xfId="1" applyNumberFormat="1" applyFont="1" applyAlignment="1" applyProtection="1">
      <protection locked="0"/>
    </xf>
    <xf numFmtId="4" fontId="7" fillId="0" borderId="1" xfId="1" applyNumberFormat="1" applyFont="1" applyBorder="1" applyAlignment="1" applyProtection="1">
      <protection locked="0"/>
    </xf>
    <xf numFmtId="4" fontId="11" fillId="2" borderId="3" xfId="0" applyNumberFormat="1" applyFont="1" applyFill="1" applyBorder="1" applyProtection="1">
      <protection locked="0"/>
    </xf>
    <xf numFmtId="0" fontId="15" fillId="0" borderId="0" xfId="0" applyFont="1"/>
    <xf numFmtId="0" fontId="0" fillId="0" borderId="0" xfId="0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9" xfId="0" applyFill="1" applyBorder="1"/>
    <xf numFmtId="0" fontId="0" fillId="0" borderId="10" xfId="0" applyBorder="1" applyAlignment="1">
      <alignment horizontal="left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1" xfId="0" applyBorder="1"/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4" fontId="0" fillId="0" borderId="10" xfId="0" applyNumberFormat="1" applyBorder="1" applyAlignment="1">
      <alignment horizontal="right"/>
    </xf>
    <xf numFmtId="4" fontId="0" fillId="0" borderId="11" xfId="0" applyNumberFormat="1" applyBorder="1" applyAlignment="1">
      <alignment horizontal="right"/>
    </xf>
    <xf numFmtId="0" fontId="4" fillId="0" borderId="11" xfId="0" applyFont="1" applyBorder="1" applyAlignment="1">
      <alignment horizontal="center"/>
    </xf>
    <xf numFmtId="0" fontId="1" fillId="0" borderId="14" xfId="4" applyBorder="1" applyAlignment="1">
      <alignment horizontal="center"/>
    </xf>
    <xf numFmtId="0" fontId="8" fillId="0" borderId="14" xfId="0" applyFont="1" applyBorder="1"/>
    <xf numFmtId="3" fontId="2" fillId="0" borderId="0" xfId="0" applyNumberFormat="1" applyFont="1"/>
    <xf numFmtId="0" fontId="0" fillId="0" borderId="0" xfId="0" applyAlignment="1">
      <alignment horizontal="center"/>
    </xf>
    <xf numFmtId="0" fontId="6" fillId="0" borderId="15" xfId="0" applyFont="1" applyBorder="1"/>
    <xf numFmtId="0" fontId="0" fillId="0" borderId="15" xfId="0" applyBorder="1"/>
    <xf numFmtId="0" fontId="7" fillId="0" borderId="15" xfId="0" applyFont="1" applyBorder="1"/>
    <xf numFmtId="4" fontId="2" fillId="0" borderId="0" xfId="0" applyNumberFormat="1" applyFont="1"/>
    <xf numFmtId="4" fontId="0" fillId="0" borderId="11" xfId="0" applyNumberFormat="1" applyBorder="1"/>
    <xf numFmtId="0" fontId="2" fillId="0" borderId="0" xfId="0" applyFont="1"/>
    <xf numFmtId="4" fontId="0" fillId="0" borderId="10" xfId="0" applyNumberFormat="1" applyBorder="1"/>
    <xf numFmtId="3" fontId="0" fillId="0" borderId="0" xfId="0" applyNumberFormat="1"/>
    <xf numFmtId="0" fontId="0" fillId="4" borderId="11" xfId="0" applyFill="1" applyBorder="1" applyAlignment="1">
      <alignment horizontal="left"/>
    </xf>
    <xf numFmtId="0" fontId="0" fillId="4" borderId="11" xfId="0" applyFill="1" applyBorder="1"/>
    <xf numFmtId="4" fontId="0" fillId="4" borderId="11" xfId="0" applyNumberFormat="1" applyFill="1" applyBorder="1" applyAlignment="1">
      <alignment horizontal="right"/>
    </xf>
    <xf numFmtId="4" fontId="0" fillId="4" borderId="11" xfId="0" applyNumberFormat="1" applyFill="1" applyBorder="1"/>
    <xf numFmtId="0" fontId="0" fillId="4" borderId="0" xfId="0" applyFill="1"/>
    <xf numFmtId="0" fontId="17" fillId="0" borderId="11" xfId="0" applyFont="1" applyBorder="1" applyAlignment="1">
      <alignment horizontal="left"/>
    </xf>
    <xf numFmtId="0" fontId="17" fillId="0" borderId="11" xfId="0" applyFont="1" applyBorder="1"/>
    <xf numFmtId="4" fontId="17" fillId="0" borderId="11" xfId="0" applyNumberFormat="1" applyFont="1" applyBorder="1"/>
    <xf numFmtId="0" fontId="17" fillId="0" borderId="0" xfId="0" applyFont="1"/>
    <xf numFmtId="0" fontId="17" fillId="4" borderId="11" xfId="0" applyFont="1" applyFill="1" applyBorder="1" applyAlignment="1">
      <alignment horizontal="left"/>
    </xf>
    <xf numFmtId="0" fontId="17" fillId="4" borderId="11" xfId="0" applyFont="1" applyFill="1" applyBorder="1"/>
    <xf numFmtId="0" fontId="18" fillId="0" borderId="11" xfId="0" applyFont="1" applyBorder="1" applyAlignment="1">
      <alignment horizontal="center"/>
    </xf>
    <xf numFmtId="3" fontId="17" fillId="0" borderId="11" xfId="0" applyNumberFormat="1" applyFont="1" applyBorder="1"/>
    <xf numFmtId="3" fontId="0" fillId="0" borderId="11" xfId="0" applyNumberFormat="1" applyBorder="1"/>
    <xf numFmtId="4" fontId="8" fillId="0" borderId="0" xfId="1" applyNumberFormat="1" applyFont="1" applyAlignment="1"/>
    <xf numFmtId="3" fontId="16" fillId="0" borderId="0" xfId="0" applyNumberFormat="1" applyFont="1"/>
    <xf numFmtId="3" fontId="15" fillId="0" borderId="0" xfId="0" applyNumberFormat="1" applyFont="1"/>
    <xf numFmtId="3" fontId="0" fillId="2" borderId="9" xfId="0" applyNumberFormat="1" applyFill="1" applyBorder="1"/>
    <xf numFmtId="3" fontId="4" fillId="2" borderId="9" xfId="0" applyNumberFormat="1" applyFont="1" applyFill="1" applyBorder="1" applyAlignment="1">
      <alignment horizontal="center"/>
    </xf>
    <xf numFmtId="3" fontId="0" fillId="0" borderId="10" xfId="0" applyNumberFormat="1" applyBorder="1" applyAlignment="1">
      <alignment horizontal="right"/>
    </xf>
    <xf numFmtId="3" fontId="0" fillId="0" borderId="16" xfId="0" applyNumberFormat="1" applyBorder="1" applyAlignment="1">
      <alignment horizontal="right"/>
    </xf>
    <xf numFmtId="3" fontId="0" fillId="0" borderId="10" xfId="0" applyNumberFormat="1" applyBorder="1"/>
    <xf numFmtId="3" fontId="0" fillId="0" borderId="11" xfId="0" applyNumberFormat="1" applyBorder="1" applyAlignment="1">
      <alignment horizontal="right"/>
    </xf>
    <xf numFmtId="3" fontId="0" fillId="0" borderId="17" xfId="0" applyNumberFormat="1" applyBorder="1" applyAlignment="1">
      <alignment horizontal="right"/>
    </xf>
    <xf numFmtId="3" fontId="0" fillId="4" borderId="11" xfId="0" applyNumberFormat="1" applyFill="1" applyBorder="1" applyAlignment="1">
      <alignment horizontal="right"/>
    </xf>
    <xf numFmtId="3" fontId="0" fillId="4" borderId="17" xfId="0" applyNumberFormat="1" applyFill="1" applyBorder="1" applyAlignment="1">
      <alignment horizontal="right"/>
    </xf>
    <xf numFmtId="3" fontId="0" fillId="4" borderId="11" xfId="0" applyNumberFormat="1" applyFill="1" applyBorder="1"/>
    <xf numFmtId="3" fontId="4" fillId="0" borderId="11" xfId="0" applyNumberFormat="1" applyFont="1" applyBorder="1" applyAlignment="1">
      <alignment horizontal="right" vertical="center"/>
    </xf>
    <xf numFmtId="3" fontId="0" fillId="0" borderId="0" xfId="0" applyNumberFormat="1" applyAlignment="1">
      <alignment horizontal="center"/>
    </xf>
    <xf numFmtId="0" fontId="1" fillId="0" borderId="11" xfId="0" applyFont="1" applyBorder="1"/>
    <xf numFmtId="0" fontId="20" fillId="0" borderId="11" xfId="0" applyFont="1" applyBorder="1"/>
    <xf numFmtId="3" fontId="20" fillId="0" borderId="11" xfId="0" applyNumberFormat="1" applyFont="1" applyBorder="1"/>
    <xf numFmtId="4" fontId="4" fillId="0" borderId="11" xfId="0" applyNumberFormat="1" applyFont="1" applyBorder="1" applyAlignment="1">
      <alignment horizontal="center" vertical="center"/>
    </xf>
    <xf numFmtId="4" fontId="0" fillId="6" borderId="10" xfId="0" applyNumberFormat="1" applyFill="1" applyBorder="1" applyAlignment="1">
      <alignment horizontal="right"/>
    </xf>
    <xf numFmtId="4" fontId="0" fillId="6" borderId="11" xfId="0" applyNumberFormat="1" applyFill="1" applyBorder="1" applyAlignment="1">
      <alignment horizontal="right"/>
    </xf>
    <xf numFmtId="3" fontId="17" fillId="0" borderId="11" xfId="0" applyNumberFormat="1" applyFont="1" applyBorder="1" applyAlignment="1">
      <alignment horizontal="center"/>
    </xf>
    <xf numFmtId="3" fontId="17" fillId="0" borderId="0" xfId="0" applyNumberFormat="1" applyFont="1" applyAlignment="1">
      <alignment horizontal="center"/>
    </xf>
    <xf numFmtId="0" fontId="20" fillId="0" borderId="0" xfId="0" applyFont="1"/>
    <xf numFmtId="3" fontId="22" fillId="0" borderId="11" xfId="0" applyNumberFormat="1" applyFont="1" applyBorder="1" applyAlignment="1">
      <alignment horizontal="center"/>
    </xf>
    <xf numFmtId="3" fontId="20" fillId="0" borderId="0" xfId="0" applyNumberFormat="1" applyFont="1"/>
    <xf numFmtId="3" fontId="17" fillId="0" borderId="0" xfId="0" applyNumberFormat="1" applyFont="1"/>
    <xf numFmtId="0" fontId="1" fillId="0" borderId="0" xfId="0" applyFont="1"/>
    <xf numFmtId="3" fontId="1" fillId="0" borderId="0" xfId="0" applyNumberFormat="1" applyFont="1"/>
    <xf numFmtId="3" fontId="17" fillId="6" borderId="11" xfId="0" applyNumberFormat="1" applyFont="1" applyFill="1" applyBorder="1" applyAlignment="1">
      <alignment horizontal="center"/>
    </xf>
    <xf numFmtId="0" fontId="2" fillId="6" borderId="0" xfId="0" applyFont="1" applyFill="1"/>
    <xf numFmtId="3" fontId="4" fillId="9" borderId="5" xfId="0" applyNumberFormat="1" applyFont="1" applyFill="1" applyBorder="1" applyAlignment="1">
      <alignment horizontal="center"/>
    </xf>
    <xf numFmtId="3" fontId="4" fillId="9" borderId="7" xfId="0" applyNumberFormat="1" applyFont="1" applyFill="1" applyBorder="1" applyAlignment="1">
      <alignment horizontal="center"/>
    </xf>
    <xf numFmtId="3" fontId="0" fillId="9" borderId="7" xfId="0" applyNumberFormat="1" applyFill="1" applyBorder="1"/>
    <xf numFmtId="3" fontId="4" fillId="10" borderId="5" xfId="0" applyNumberFormat="1" applyFont="1" applyFill="1" applyBorder="1" applyAlignment="1">
      <alignment horizontal="center"/>
    </xf>
    <xf numFmtId="3" fontId="4" fillId="10" borderId="7" xfId="0" applyNumberFormat="1" applyFont="1" applyFill="1" applyBorder="1" applyAlignment="1">
      <alignment horizontal="center"/>
    </xf>
    <xf numFmtId="3" fontId="4" fillId="12" borderId="5" xfId="0" applyNumberFormat="1" applyFont="1" applyFill="1" applyBorder="1" applyAlignment="1">
      <alignment horizontal="center"/>
    </xf>
    <xf numFmtId="3" fontId="4" fillId="12" borderId="7" xfId="0" applyNumberFormat="1" applyFont="1" applyFill="1" applyBorder="1" applyAlignment="1">
      <alignment horizontal="center"/>
    </xf>
    <xf numFmtId="3" fontId="0" fillId="13" borderId="7" xfId="0" applyNumberFormat="1" applyFill="1" applyBorder="1"/>
    <xf numFmtId="3" fontId="4" fillId="14" borderId="5" xfId="0" applyNumberFormat="1" applyFont="1" applyFill="1" applyBorder="1" applyAlignment="1">
      <alignment horizontal="center"/>
    </xf>
    <xf numFmtId="3" fontId="4" fillId="14" borderId="7" xfId="0" applyNumberFormat="1" applyFont="1" applyFill="1" applyBorder="1" applyAlignment="1">
      <alignment horizontal="center"/>
    </xf>
    <xf numFmtId="3" fontId="0" fillId="14" borderId="7" xfId="0" applyNumberFormat="1" applyFill="1" applyBorder="1"/>
    <xf numFmtId="3" fontId="4" fillId="21" borderId="11" xfId="0" applyNumberFormat="1" applyFont="1" applyFill="1" applyBorder="1" applyAlignment="1">
      <alignment horizontal="right" vertical="center"/>
    </xf>
    <xf numFmtId="0" fontId="4" fillId="13" borderId="5" xfId="0" applyFont="1" applyFill="1" applyBorder="1" applyAlignment="1">
      <alignment horizontal="center"/>
    </xf>
    <xf numFmtId="0" fontId="4" fillId="13" borderId="7" xfId="0" applyFont="1" applyFill="1" applyBorder="1" applyAlignment="1">
      <alignment horizontal="center"/>
    </xf>
    <xf numFmtId="0" fontId="0" fillId="13" borderId="9" xfId="0" applyFill="1" applyBorder="1"/>
    <xf numFmtId="0" fontId="4" fillId="9" borderId="5" xfId="0" applyFont="1" applyFill="1" applyBorder="1" applyAlignment="1">
      <alignment horizontal="center"/>
    </xf>
    <xf numFmtId="0" fontId="4" fillId="9" borderId="7" xfId="0" applyFont="1" applyFill="1" applyBorder="1" applyAlignment="1">
      <alignment horizontal="center"/>
    </xf>
    <xf numFmtId="0" fontId="4" fillId="17" borderId="12" xfId="0" applyFont="1" applyFill="1" applyBorder="1" applyAlignment="1">
      <alignment horizontal="center"/>
    </xf>
    <xf numFmtId="0" fontId="4" fillId="17" borderId="1" xfId="0" applyFont="1" applyFill="1" applyBorder="1" applyAlignment="1">
      <alignment horizontal="center"/>
    </xf>
    <xf numFmtId="0" fontId="0" fillId="17" borderId="13" xfId="0" applyFill="1" applyBorder="1"/>
    <xf numFmtId="0" fontId="4" fillId="11" borderId="5" xfId="0" applyFont="1" applyFill="1" applyBorder="1" applyAlignment="1">
      <alignment horizontal="center" vertical="center"/>
    </xf>
    <xf numFmtId="0" fontId="4" fillId="11" borderId="7" xfId="0" applyFont="1" applyFill="1" applyBorder="1" applyAlignment="1">
      <alignment horizontal="center"/>
    </xf>
    <xf numFmtId="0" fontId="0" fillId="11" borderId="9" xfId="0" applyFill="1" applyBorder="1"/>
    <xf numFmtId="0" fontId="4" fillId="18" borderId="18" xfId="0" applyFont="1" applyFill="1" applyBorder="1" applyAlignment="1">
      <alignment horizontal="center"/>
    </xf>
    <xf numFmtId="0" fontId="4" fillId="18" borderId="2" xfId="0" applyFont="1" applyFill="1" applyBorder="1" applyAlignment="1">
      <alignment horizontal="center"/>
    </xf>
    <xf numFmtId="0" fontId="4" fillId="18" borderId="19" xfId="0" applyFont="1" applyFill="1" applyBorder="1" applyAlignment="1">
      <alignment horizontal="center"/>
    </xf>
    <xf numFmtId="0" fontId="4" fillId="20" borderId="0" xfId="0" applyFont="1" applyFill="1" applyAlignment="1">
      <alignment horizontal="left"/>
    </xf>
    <xf numFmtId="0" fontId="0" fillId="20" borderId="0" xfId="0" applyFill="1"/>
    <xf numFmtId="0" fontId="4" fillId="10" borderId="12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0" fillId="10" borderId="13" xfId="0" applyFill="1" applyBorder="1"/>
    <xf numFmtId="0" fontId="4" fillId="12" borderId="18" xfId="0" applyFont="1" applyFill="1" applyBorder="1" applyAlignment="1">
      <alignment horizontal="center"/>
    </xf>
    <xf numFmtId="0" fontId="4" fillId="12" borderId="2" xfId="0" applyFont="1" applyFill="1" applyBorder="1" applyAlignment="1">
      <alignment horizontal="center"/>
    </xf>
    <xf numFmtId="0" fontId="4" fillId="12" borderId="19" xfId="0" applyFont="1" applyFill="1" applyBorder="1" applyAlignment="1">
      <alignment horizontal="center"/>
    </xf>
    <xf numFmtId="0" fontId="4" fillId="15" borderId="20" xfId="0" applyFont="1" applyFill="1" applyBorder="1" applyAlignment="1">
      <alignment horizontal="center"/>
    </xf>
    <xf numFmtId="0" fontId="4" fillId="15" borderId="21" xfId="0" applyFont="1" applyFill="1" applyBorder="1" applyAlignment="1">
      <alignment horizontal="center"/>
    </xf>
    <xf numFmtId="0" fontId="0" fillId="15" borderId="22" xfId="0" applyFill="1" applyBorder="1"/>
    <xf numFmtId="4" fontId="4" fillId="10" borderId="11" xfId="0" applyNumberFormat="1" applyFont="1" applyFill="1" applyBorder="1" applyAlignment="1">
      <alignment horizontal="right" vertical="center"/>
    </xf>
    <xf numFmtId="0" fontId="21" fillId="20" borderId="0" xfId="0" applyFont="1" applyFill="1"/>
    <xf numFmtId="0" fontId="20" fillId="20" borderId="0" xfId="0" applyFont="1" applyFill="1"/>
    <xf numFmtId="3" fontId="20" fillId="20" borderId="0" xfId="0" applyNumberFormat="1" applyFont="1" applyFill="1" applyAlignment="1">
      <alignment horizontal="center"/>
    </xf>
    <xf numFmtId="3" fontId="17" fillId="17" borderId="11" xfId="0" applyNumberFormat="1" applyFont="1" applyFill="1" applyBorder="1" applyAlignment="1">
      <alignment horizontal="center"/>
    </xf>
    <xf numFmtId="0" fontId="17" fillId="14" borderId="11" xfId="0" applyFont="1" applyFill="1" applyBorder="1"/>
    <xf numFmtId="0" fontId="20" fillId="14" borderId="11" xfId="0" applyFont="1" applyFill="1" applyBorder="1"/>
    <xf numFmtId="0" fontId="17" fillId="14" borderId="11" xfId="0" applyFont="1" applyFill="1" applyBorder="1" applyAlignment="1">
      <alignment horizontal="left"/>
    </xf>
    <xf numFmtId="0" fontId="1" fillId="14" borderId="11" xfId="0" applyFont="1" applyFill="1" applyBorder="1"/>
    <xf numFmtId="4" fontId="17" fillId="12" borderId="11" xfId="0" applyNumberFormat="1" applyFont="1" applyFill="1" applyBorder="1"/>
    <xf numFmtId="0" fontId="20" fillId="12" borderId="11" xfId="0" applyFont="1" applyFill="1" applyBorder="1"/>
    <xf numFmtId="0" fontId="17" fillId="12" borderId="11" xfId="0" applyFont="1" applyFill="1" applyBorder="1"/>
    <xf numFmtId="0" fontId="0" fillId="12" borderId="11" xfId="0" applyFill="1" applyBorder="1"/>
    <xf numFmtId="0" fontId="17" fillId="22" borderId="11" xfId="0" applyFont="1" applyFill="1" applyBorder="1" applyAlignment="1">
      <alignment horizontal="left"/>
    </xf>
    <xf numFmtId="0" fontId="4" fillId="21" borderId="0" xfId="0" applyFont="1" applyFill="1" applyAlignment="1">
      <alignment horizontal="left"/>
    </xf>
    <xf numFmtId="0" fontId="15" fillId="21" borderId="0" xfId="0" applyFont="1" applyFill="1"/>
    <xf numFmtId="4" fontId="4" fillId="21" borderId="11" xfId="0" applyNumberFormat="1" applyFont="1" applyFill="1" applyBorder="1" applyAlignment="1">
      <alignment horizontal="right" vertical="center"/>
    </xf>
    <xf numFmtId="4" fontId="18" fillId="21" borderId="11" xfId="0" applyNumberFormat="1" applyFont="1" applyFill="1" applyBorder="1"/>
    <xf numFmtId="0" fontId="0" fillId="21" borderId="0" xfId="0" applyFill="1"/>
    <xf numFmtId="3" fontId="0" fillId="21" borderId="0" xfId="0" applyNumberFormat="1" applyFill="1"/>
    <xf numFmtId="0" fontId="5" fillId="0" borderId="14" xfId="4" applyFont="1" applyBorder="1" applyAlignment="1">
      <alignment horizontal="center"/>
    </xf>
    <xf numFmtId="4" fontId="4" fillId="23" borderId="11" xfId="0" applyNumberFormat="1" applyFont="1" applyFill="1" applyBorder="1" applyAlignment="1">
      <alignment horizontal="right" vertical="center"/>
    </xf>
    <xf numFmtId="0" fontId="2" fillId="20" borderId="0" xfId="0" applyFont="1" applyFill="1"/>
    <xf numFmtId="3" fontId="23" fillId="2" borderId="0" xfId="2" applyNumberFormat="1" applyFont="1" applyFill="1" applyBorder="1" applyAlignment="1">
      <alignment horizontal="center"/>
    </xf>
    <xf numFmtId="3" fontId="7" fillId="0" borderId="0" xfId="2" applyNumberFormat="1" applyFont="1" applyBorder="1" applyAlignment="1"/>
    <xf numFmtId="3" fontId="23" fillId="2" borderId="0" xfId="2" applyNumberFormat="1" applyFont="1" applyFill="1" applyBorder="1" applyAlignment="1"/>
    <xf numFmtId="3" fontId="7" fillId="0" borderId="0" xfId="1" applyNumberFormat="1" applyFont="1" applyBorder="1" applyAlignment="1"/>
    <xf numFmtId="3" fontId="23" fillId="2" borderId="0" xfId="1" applyNumberFormat="1" applyFont="1" applyFill="1" applyBorder="1" applyAlignment="1"/>
    <xf numFmtId="3" fontId="11" fillId="2" borderId="0" xfId="1" applyNumberFormat="1" applyFont="1" applyFill="1" applyBorder="1" applyAlignment="1"/>
    <xf numFmtId="3" fontId="19" fillId="0" borderId="0" xfId="2" applyNumberFormat="1" applyFont="1" applyBorder="1" applyAlignment="1"/>
    <xf numFmtId="3" fontId="7" fillId="0" borderId="0" xfId="0" applyNumberFormat="1" applyFont="1"/>
    <xf numFmtId="3" fontId="23" fillId="2" borderId="3" xfId="0" applyNumberFormat="1" applyFont="1" applyFill="1" applyBorder="1"/>
    <xf numFmtId="3" fontId="19" fillId="0" borderId="15" xfId="2" applyNumberFormat="1" applyFont="1" applyBorder="1" applyAlignment="1"/>
    <xf numFmtId="3" fontId="23" fillId="2" borderId="0" xfId="1" applyNumberFormat="1" applyFont="1" applyFill="1" applyBorder="1" applyAlignment="1">
      <alignment horizontal="right"/>
    </xf>
    <xf numFmtId="3" fontId="24" fillId="8" borderId="0" xfId="2" applyNumberFormat="1" applyFont="1" applyFill="1" applyBorder="1" applyAlignment="1"/>
    <xf numFmtId="3" fontId="23" fillId="2" borderId="15" xfId="0" applyNumberFormat="1" applyFont="1" applyFill="1" applyBorder="1"/>
    <xf numFmtId="3" fontId="19" fillId="0" borderId="15" xfId="1" applyNumberFormat="1" applyFont="1" applyBorder="1" applyAlignment="1"/>
    <xf numFmtId="3" fontId="7" fillId="0" borderId="0" xfId="4" applyNumberFormat="1" applyFont="1"/>
    <xf numFmtId="0" fontId="5" fillId="0" borderId="14" xfId="2" applyNumberFormat="1" applyFont="1" applyBorder="1" applyAlignment="1">
      <alignment horizontal="center"/>
    </xf>
    <xf numFmtId="3" fontId="19" fillId="8" borderId="28" xfId="0" applyNumberFormat="1" applyFont="1" applyFill="1" applyBorder="1"/>
    <xf numFmtId="3" fontId="19" fillId="0" borderId="15" xfId="0" applyNumberFormat="1" applyFont="1" applyBorder="1"/>
    <xf numFmtId="3" fontId="19" fillId="0" borderId="0" xfId="0" applyNumberFormat="1" applyFont="1"/>
    <xf numFmtId="3" fontId="6" fillId="8" borderId="0" xfId="0" applyNumberFormat="1" applyFont="1" applyFill="1"/>
    <xf numFmtId="3" fontId="6" fillId="8" borderId="0" xfId="4" applyNumberFormat="1" applyFont="1" applyFill="1"/>
    <xf numFmtId="3" fontId="19" fillId="0" borderId="0" xfId="4" applyNumberFormat="1" applyFont="1"/>
    <xf numFmtId="3" fontId="19" fillId="8" borderId="0" xfId="4" applyNumberFormat="1" applyFont="1" applyFill="1"/>
    <xf numFmtId="3" fontId="19" fillId="5" borderId="0" xfId="4" applyNumberFormat="1" applyFont="1" applyFill="1" applyAlignment="1">
      <alignment horizontal="center"/>
    </xf>
    <xf numFmtId="0" fontId="25" fillId="0" borderId="14" xfId="1" applyNumberFormat="1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3" fontId="19" fillId="5" borderId="15" xfId="0" applyNumberFormat="1" applyFont="1" applyFill="1" applyBorder="1"/>
    <xf numFmtId="3" fontId="19" fillId="4" borderId="15" xfId="0" applyNumberFormat="1" applyFont="1" applyFill="1" applyBorder="1"/>
    <xf numFmtId="0" fontId="7" fillId="24" borderId="0" xfId="0" applyFont="1" applyFill="1"/>
    <xf numFmtId="3" fontId="19" fillId="5" borderId="0" xfId="0" applyNumberFormat="1" applyFont="1" applyFill="1"/>
    <xf numFmtId="3" fontId="7" fillId="5" borderId="0" xfId="0" applyNumberFormat="1" applyFont="1" applyFill="1"/>
    <xf numFmtId="3" fontId="19" fillId="8" borderId="0" xfId="0" applyNumberFormat="1" applyFont="1" applyFill="1"/>
    <xf numFmtId="3" fontId="23" fillId="2" borderId="28" xfId="0" applyNumberFormat="1" applyFont="1" applyFill="1" applyBorder="1"/>
    <xf numFmtId="0" fontId="21" fillId="0" borderId="0" xfId="0" applyFont="1"/>
    <xf numFmtId="3" fontId="26" fillId="0" borderId="11" xfId="0" applyNumberFormat="1" applyFont="1" applyBorder="1" applyAlignment="1">
      <alignment horizontal="center"/>
    </xf>
    <xf numFmtId="3" fontId="4" fillId="11" borderId="5" xfId="0" applyNumberFormat="1" applyFont="1" applyFill="1" applyBorder="1" applyAlignment="1">
      <alignment horizontal="left" vertical="center"/>
    </xf>
    <xf numFmtId="3" fontId="0" fillId="11" borderId="7" xfId="0" applyNumberFormat="1" applyFill="1" applyBorder="1" applyAlignment="1">
      <alignment horizontal="left"/>
    </xf>
    <xf numFmtId="0" fontId="18" fillId="6" borderId="0" xfId="0" applyFont="1" applyFill="1"/>
    <xf numFmtId="4" fontId="18" fillId="0" borderId="11" xfId="0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4" fontId="18" fillId="6" borderId="0" xfId="0" applyNumberFormat="1" applyFont="1" applyFill="1" applyAlignment="1">
      <alignment horizontal="center"/>
    </xf>
    <xf numFmtId="10" fontId="18" fillId="0" borderId="0" xfId="0" applyNumberFormat="1" applyFont="1" applyAlignment="1">
      <alignment horizontal="center"/>
    </xf>
    <xf numFmtId="0" fontId="0" fillId="9" borderId="9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4" fontId="0" fillId="8" borderId="10" xfId="0" applyNumberFormat="1" applyFill="1" applyBorder="1" applyAlignment="1">
      <alignment horizontal="right"/>
    </xf>
    <xf numFmtId="4" fontId="0" fillId="8" borderId="11" xfId="0" applyNumberFormat="1" applyFill="1" applyBorder="1" applyAlignment="1">
      <alignment horizontal="right"/>
    </xf>
    <xf numFmtId="4" fontId="18" fillId="21" borderId="0" xfId="0" applyNumberFormat="1" applyFont="1" applyFill="1"/>
    <xf numFmtId="0" fontId="5" fillId="6" borderId="0" xfId="0" applyFont="1" applyFill="1"/>
    <xf numFmtId="0" fontId="28" fillId="25" borderId="0" xfId="0" applyFont="1" applyFill="1"/>
    <xf numFmtId="0" fontId="27" fillId="0" borderId="0" xfId="0" applyFont="1" applyAlignment="1">
      <alignment horizontal="center"/>
    </xf>
    <xf numFmtId="4" fontId="27" fillId="0" borderId="11" xfId="0" applyNumberFormat="1" applyFont="1" applyBorder="1" applyAlignment="1">
      <alignment horizontal="center"/>
    </xf>
    <xf numFmtId="10" fontId="18" fillId="6" borderId="0" xfId="0" applyNumberFormat="1" applyFont="1" applyFill="1" applyAlignment="1">
      <alignment horizontal="center"/>
    </xf>
    <xf numFmtId="4" fontId="29" fillId="26" borderId="0" xfId="0" applyNumberFormat="1" applyFont="1" applyFill="1" applyAlignment="1">
      <alignment horizontal="center"/>
    </xf>
    <xf numFmtId="10" fontId="27" fillId="25" borderId="0" xfId="0" applyNumberFormat="1" applyFont="1" applyFill="1" applyAlignment="1">
      <alignment horizontal="center"/>
    </xf>
    <xf numFmtId="4" fontId="27" fillId="7" borderId="0" xfId="0" applyNumberFormat="1" applyFont="1" applyFill="1" applyAlignment="1">
      <alignment horizontal="center"/>
    </xf>
    <xf numFmtId="0" fontId="17" fillId="7" borderId="0" xfId="0" applyFont="1" applyFill="1"/>
    <xf numFmtId="0" fontId="28" fillId="10" borderId="13" xfId="0" applyFont="1" applyFill="1" applyBorder="1" applyAlignment="1">
      <alignment horizontal="center"/>
    </xf>
    <xf numFmtId="0" fontId="28" fillId="9" borderId="9" xfId="0" applyFont="1" applyFill="1" applyBorder="1" applyAlignment="1">
      <alignment horizontal="center"/>
    </xf>
    <xf numFmtId="0" fontId="5" fillId="6" borderId="14" xfId="4" applyFont="1" applyFill="1" applyBorder="1" applyAlignment="1">
      <alignment horizontal="center"/>
    </xf>
    <xf numFmtId="0" fontId="25" fillId="6" borderId="14" xfId="0" applyFont="1" applyFill="1" applyBorder="1" applyAlignment="1">
      <alignment horizontal="center"/>
    </xf>
    <xf numFmtId="0" fontId="0" fillId="25" borderId="15" xfId="0" applyFill="1" applyBorder="1"/>
    <xf numFmtId="0" fontId="6" fillId="25" borderId="15" xfId="0" applyFont="1" applyFill="1" applyBorder="1"/>
    <xf numFmtId="0" fontId="5" fillId="7" borderId="14" xfId="4" applyFont="1" applyFill="1" applyBorder="1" applyAlignment="1">
      <alignment horizontal="center"/>
    </xf>
    <xf numFmtId="0" fontId="5" fillId="7" borderId="14" xfId="2" applyNumberFormat="1" applyFont="1" applyFill="1" applyBorder="1" applyAlignment="1">
      <alignment horizontal="center"/>
    </xf>
    <xf numFmtId="0" fontId="25" fillId="7" borderId="14" xfId="0" applyFont="1" applyFill="1" applyBorder="1" applyAlignment="1">
      <alignment horizontal="center"/>
    </xf>
    <xf numFmtId="0" fontId="25" fillId="7" borderId="14" xfId="1" applyNumberFormat="1" applyFont="1" applyFill="1" applyBorder="1" applyAlignment="1">
      <alignment horizontal="center"/>
    </xf>
    <xf numFmtId="0" fontId="5" fillId="30" borderId="14" xfId="4" applyFont="1" applyFill="1" applyBorder="1" applyAlignment="1">
      <alignment horizontal="center"/>
    </xf>
    <xf numFmtId="0" fontId="25" fillId="30" borderId="14" xfId="0" applyFont="1" applyFill="1" applyBorder="1" applyAlignment="1">
      <alignment horizontal="center"/>
    </xf>
    <xf numFmtId="0" fontId="18" fillId="7" borderId="0" xfId="0" applyFont="1" applyFill="1" applyAlignment="1">
      <alignment horizontal="center"/>
    </xf>
    <xf numFmtId="0" fontId="4" fillId="27" borderId="28" xfId="0" applyFont="1" applyFill="1" applyBorder="1" applyAlignment="1">
      <alignment horizontal="center"/>
    </xf>
    <xf numFmtId="3" fontId="4" fillId="28" borderId="5" xfId="0" applyNumberFormat="1" applyFont="1" applyFill="1" applyBorder="1" applyAlignment="1">
      <alignment horizontal="center"/>
    </xf>
    <xf numFmtId="0" fontId="4" fillId="26" borderId="5" xfId="0" applyFont="1" applyFill="1" applyBorder="1" applyAlignment="1">
      <alignment horizontal="center"/>
    </xf>
    <xf numFmtId="0" fontId="4" fillId="26" borderId="7" xfId="0" applyFont="1" applyFill="1" applyBorder="1" applyAlignment="1">
      <alignment horizontal="center"/>
    </xf>
    <xf numFmtId="0" fontId="0" fillId="26" borderId="7" xfId="0" applyFill="1" applyBorder="1"/>
    <xf numFmtId="0" fontId="4" fillId="28" borderId="0" xfId="0" applyFont="1" applyFill="1" applyAlignment="1">
      <alignment horizontal="left"/>
    </xf>
    <xf numFmtId="0" fontId="0" fillId="28" borderId="0" xfId="0" applyFill="1"/>
    <xf numFmtId="0" fontId="4" fillId="28" borderId="20" xfId="0" applyFont="1" applyFill="1" applyBorder="1" applyAlignment="1">
      <alignment horizontal="center"/>
    </xf>
    <xf numFmtId="0" fontId="4" fillId="28" borderId="21" xfId="0" applyFont="1" applyFill="1" applyBorder="1" applyAlignment="1">
      <alignment horizontal="center"/>
    </xf>
    <xf numFmtId="0" fontId="0" fillId="28" borderId="22" xfId="0" applyFill="1" applyBorder="1"/>
    <xf numFmtId="0" fontId="4" fillId="6" borderId="11" xfId="0" applyFont="1" applyFill="1" applyBorder="1" applyAlignment="1">
      <alignment horizontal="center" vertical="center"/>
    </xf>
    <xf numFmtId="0" fontId="0" fillId="27" borderId="0" xfId="0" applyFill="1"/>
    <xf numFmtId="0" fontId="4" fillId="27" borderId="0" xfId="0" applyFont="1" applyFill="1" applyAlignment="1">
      <alignment horizontal="left"/>
    </xf>
    <xf numFmtId="0" fontId="4" fillId="27" borderId="5" xfId="0" applyFont="1" applyFill="1" applyBorder="1" applyAlignment="1">
      <alignment horizontal="center"/>
    </xf>
    <xf numFmtId="0" fontId="4" fillId="27" borderId="7" xfId="0" applyFont="1" applyFill="1" applyBorder="1" applyAlignment="1">
      <alignment horizontal="center"/>
    </xf>
    <xf numFmtId="0" fontId="0" fillId="27" borderId="9" xfId="0" applyFill="1" applyBorder="1"/>
    <xf numFmtId="0" fontId="15" fillId="27" borderId="0" xfId="0" applyFont="1" applyFill="1"/>
    <xf numFmtId="0" fontId="18" fillId="28" borderId="0" xfId="0" applyFont="1" applyFill="1" applyAlignment="1">
      <alignment horizontal="center"/>
    </xf>
    <xf numFmtId="0" fontId="15" fillId="28" borderId="0" xfId="0" applyFont="1" applyFill="1"/>
    <xf numFmtId="0" fontId="0" fillId="25" borderId="0" xfId="0" applyFill="1"/>
    <xf numFmtId="0" fontId="17" fillId="25" borderId="0" xfId="0" applyFont="1" applyFill="1"/>
    <xf numFmtId="0" fontId="17" fillId="28" borderId="0" xfId="0" applyFont="1" applyFill="1"/>
    <xf numFmtId="0" fontId="0" fillId="26" borderId="0" xfId="0" applyFill="1"/>
    <xf numFmtId="0" fontId="30" fillId="26" borderId="0" xfId="0" applyFont="1" applyFill="1"/>
    <xf numFmtId="0" fontId="27" fillId="28" borderId="0" xfId="0" applyFont="1" applyFill="1" applyAlignment="1">
      <alignment horizontal="center"/>
    </xf>
    <xf numFmtId="0" fontId="27" fillId="27" borderId="0" xfId="0" applyFont="1" applyFill="1" applyAlignment="1">
      <alignment horizontal="center"/>
    </xf>
    <xf numFmtId="0" fontId="18" fillId="27" borderId="0" xfId="0" applyFont="1" applyFill="1" applyAlignment="1">
      <alignment horizontal="center"/>
    </xf>
    <xf numFmtId="0" fontId="17" fillId="27" borderId="0" xfId="0" applyFont="1" applyFill="1" applyAlignment="1">
      <alignment horizontal="center"/>
    </xf>
    <xf numFmtId="0" fontId="17" fillId="28" borderId="0" xfId="0" applyFont="1" applyFill="1" applyAlignment="1">
      <alignment horizontal="center"/>
    </xf>
    <xf numFmtId="0" fontId="31" fillId="30" borderId="14" xfId="4" applyFont="1" applyFill="1" applyBorder="1" applyAlignment="1">
      <alignment horizontal="center"/>
    </xf>
    <xf numFmtId="3" fontId="2" fillId="0" borderId="0" xfId="4" applyNumberFormat="1" applyFont="1"/>
    <xf numFmtId="3" fontId="23" fillId="27" borderId="15" xfId="0" applyNumberFormat="1" applyFont="1" applyFill="1" applyBorder="1"/>
    <xf numFmtId="0" fontId="25" fillId="27" borderId="14" xfId="1" applyNumberFormat="1" applyFont="1" applyFill="1" applyBorder="1" applyAlignment="1">
      <alignment horizontal="center"/>
    </xf>
    <xf numFmtId="0" fontId="5" fillId="25" borderId="14" xfId="2" applyNumberFormat="1" applyFont="1" applyFill="1" applyBorder="1" applyAlignment="1">
      <alignment horizontal="center"/>
    </xf>
    <xf numFmtId="4" fontId="6" fillId="0" borderId="0" xfId="4" applyNumberFormat="1" applyFont="1" applyAlignment="1">
      <alignment horizontal="center"/>
    </xf>
    <xf numFmtId="4" fontId="7" fillId="0" borderId="0" xfId="4" applyNumberFormat="1" applyFont="1" applyAlignment="1">
      <alignment horizontal="center"/>
    </xf>
    <xf numFmtId="4" fontId="6" fillId="0" borderId="2" xfId="0" applyNumberFormat="1" applyFont="1" applyBorder="1" applyAlignment="1">
      <alignment horizontal="center"/>
    </xf>
    <xf numFmtId="4" fontId="7" fillId="0" borderId="0" xfId="0" applyNumberFormat="1" applyFont="1"/>
    <xf numFmtId="4" fontId="6" fillId="0" borderId="0" xfId="4" applyNumberFormat="1" applyFont="1"/>
    <xf numFmtId="4" fontId="7" fillId="0" borderId="0" xfId="4" applyNumberFormat="1" applyFont="1"/>
    <xf numFmtId="4" fontId="6" fillId="0" borderId="2" xfId="0" applyNumberFormat="1" applyFont="1" applyBorder="1"/>
    <xf numFmtId="4" fontId="7" fillId="0" borderId="1" xfId="1" applyNumberFormat="1" applyFont="1" applyBorder="1" applyAlignment="1"/>
    <xf numFmtId="4" fontId="6" fillId="0" borderId="0" xfId="0" applyNumberFormat="1" applyFont="1"/>
    <xf numFmtId="4" fontId="14" fillId="3" borderId="1" xfId="1" applyNumberFormat="1" applyFont="1" applyFill="1" applyBorder="1" applyAlignment="1" applyProtection="1">
      <protection locked="0"/>
    </xf>
    <xf numFmtId="4" fontId="7" fillId="0" borderId="15" xfId="0" applyNumberFormat="1" applyFont="1" applyBorder="1"/>
    <xf numFmtId="4" fontId="0" fillId="6" borderId="0" xfId="0" applyNumberFormat="1" applyFill="1"/>
    <xf numFmtId="4" fontId="1" fillId="0" borderId="0" xfId="4" applyNumberFormat="1" applyAlignment="1">
      <alignment horizontal="center"/>
    </xf>
    <xf numFmtId="4" fontId="9" fillId="0" borderId="0" xfId="2" applyNumberFormat="1" applyFont="1"/>
    <xf numFmtId="4" fontId="8" fillId="0" borderId="0" xfId="0" applyNumberFormat="1" applyFont="1"/>
    <xf numFmtId="4" fontId="8" fillId="0" borderId="1" xfId="1" applyNumberFormat="1" applyFont="1" applyBorder="1"/>
    <xf numFmtId="4" fontId="11" fillId="2" borderId="0" xfId="2" applyNumberFormat="1" applyFont="1" applyFill="1" applyAlignment="1">
      <alignment horizontal="left"/>
    </xf>
    <xf numFmtId="4" fontId="9" fillId="0" borderId="0" xfId="0" applyNumberFormat="1" applyFont="1"/>
    <xf numFmtId="4" fontId="10" fillId="0" borderId="0" xfId="0" applyNumberFormat="1" applyFont="1"/>
    <xf numFmtId="4" fontId="32" fillId="6" borderId="0" xfId="3" applyNumberFormat="1" applyFont="1" applyFill="1" applyAlignment="1" applyProtection="1"/>
    <xf numFmtId="4" fontId="0" fillId="28" borderId="0" xfId="0" applyNumberFormat="1" applyFill="1"/>
    <xf numFmtId="4" fontId="33" fillId="27" borderId="0" xfId="3" applyNumberFormat="1" applyFont="1" applyFill="1" applyAlignment="1" applyProtection="1"/>
    <xf numFmtId="4" fontId="0" fillId="27" borderId="0" xfId="0" applyNumberFormat="1" applyFill="1"/>
    <xf numFmtId="4" fontId="0" fillId="27" borderId="0" xfId="0" applyNumberFormat="1" applyFill="1" applyAlignment="1">
      <alignment horizontal="right"/>
    </xf>
    <xf numFmtId="4" fontId="34" fillId="8" borderId="1" xfId="1" applyNumberFormat="1" applyFont="1" applyFill="1" applyBorder="1" applyAlignment="1" applyProtection="1">
      <protection locked="0"/>
    </xf>
    <xf numFmtId="4" fontId="2" fillId="0" borderId="0" xfId="4" applyNumberFormat="1" applyFont="1"/>
    <xf numFmtId="4" fontId="34" fillId="0" borderId="0" xfId="0" applyNumberFormat="1" applyFont="1"/>
    <xf numFmtId="4" fontId="11" fillId="3" borderId="1" xfId="1" applyNumberFormat="1" applyFont="1" applyFill="1" applyBorder="1" applyAlignment="1" applyProtection="1">
      <protection locked="0"/>
    </xf>
    <xf numFmtId="4" fontId="11" fillId="0" borderId="0" xfId="1" applyNumberFormat="1" applyFont="1" applyFill="1" applyAlignment="1"/>
    <xf numFmtId="4" fontId="35" fillId="0" borderId="0" xfId="0" applyNumberFormat="1" applyFont="1"/>
    <xf numFmtId="4" fontId="36" fillId="0" borderId="0" xfId="0" applyNumberFormat="1" applyFont="1"/>
    <xf numFmtId="4" fontId="2" fillId="0" borderId="0" xfId="2" applyNumberFormat="1" applyFont="1" applyAlignment="1" applyProtection="1">
      <protection locked="0"/>
    </xf>
    <xf numFmtId="4" fontId="8" fillId="0" borderId="0" xfId="2" applyNumberFormat="1" applyFont="1"/>
    <xf numFmtId="4" fontId="2" fillId="0" borderId="0" xfId="4" applyNumberFormat="1" applyFont="1" applyAlignment="1">
      <alignment horizontal="center"/>
    </xf>
    <xf numFmtId="4" fontId="2" fillId="0" borderId="1" xfId="1" applyNumberFormat="1" applyFont="1" applyBorder="1" applyAlignment="1" applyProtection="1">
      <protection locked="0"/>
    </xf>
    <xf numFmtId="4" fontId="2" fillId="0" borderId="1" xfId="1" applyNumberFormat="1" applyFont="1" applyBorder="1" applyAlignment="1"/>
    <xf numFmtId="4" fontId="2" fillId="0" borderId="0" xfId="1" applyNumberFormat="1" applyFont="1" applyAlignment="1" applyProtection="1">
      <protection locked="0"/>
    </xf>
    <xf numFmtId="4" fontId="2" fillId="0" borderId="0" xfId="1" applyNumberFormat="1" applyFont="1" applyAlignment="1"/>
    <xf numFmtId="4" fontId="2" fillId="0" borderId="15" xfId="0" applyNumberFormat="1" applyFont="1" applyBorder="1"/>
    <xf numFmtId="4" fontId="37" fillId="0" borderId="0" xfId="1" applyNumberFormat="1" applyFont="1" applyAlignment="1" applyProtection="1">
      <protection locked="0"/>
    </xf>
    <xf numFmtId="0" fontId="38" fillId="0" borderId="0" xfId="0" applyFont="1"/>
    <xf numFmtId="4" fontId="39" fillId="0" borderId="0" xfId="2" applyNumberFormat="1" applyFont="1" applyFill="1" applyAlignment="1" applyProtection="1">
      <protection locked="0"/>
    </xf>
    <xf numFmtId="4" fontId="6" fillId="0" borderId="11" xfId="2" applyNumberFormat="1" applyFont="1" applyBorder="1" applyAlignment="1" applyProtection="1">
      <protection locked="0"/>
    </xf>
    <xf numFmtId="4" fontId="8" fillId="0" borderId="33" xfId="1" applyNumberFormat="1" applyFont="1" applyBorder="1"/>
    <xf numFmtId="4" fontId="7" fillId="0" borderId="1" xfId="2" applyNumberFormat="1" applyFont="1" applyBorder="1" applyAlignment="1" applyProtection="1">
      <protection locked="0"/>
    </xf>
    <xf numFmtId="4" fontId="6" fillId="0" borderId="32" xfId="0" applyNumberFormat="1" applyFont="1" applyBorder="1" applyAlignment="1">
      <alignment horizontal="center"/>
    </xf>
    <xf numFmtId="4" fontId="6" fillId="0" borderId="28" xfId="0" applyNumberFormat="1" applyFont="1" applyBorder="1" applyAlignment="1">
      <alignment horizontal="center"/>
    </xf>
    <xf numFmtId="4" fontId="6" fillId="0" borderId="17" xfId="0" applyNumberFormat="1" applyFont="1" applyBorder="1" applyAlignment="1">
      <alignment horizontal="left"/>
    </xf>
    <xf numFmtId="4" fontId="6" fillId="0" borderId="29" xfId="0" applyNumberFormat="1" applyFont="1" applyBorder="1" applyAlignment="1">
      <alignment horizontal="left"/>
    </xf>
    <xf numFmtId="4" fontId="6" fillId="0" borderId="30" xfId="0" applyNumberFormat="1" applyFont="1" applyBorder="1" applyAlignment="1">
      <alignment horizontal="left"/>
    </xf>
    <xf numFmtId="4" fontId="6" fillId="0" borderId="23" xfId="0" applyNumberFormat="1" applyFont="1" applyBorder="1"/>
    <xf numFmtId="4" fontId="6" fillId="0" borderId="15" xfId="0" applyNumberFormat="1" applyFont="1" applyBorder="1"/>
    <xf numFmtId="4" fontId="7" fillId="0" borderId="0" xfId="4" applyNumberFormat="1" applyFont="1"/>
    <xf numFmtId="4" fontId="7" fillId="0" borderId="31" xfId="4" applyNumberFormat="1" applyFont="1" applyBorder="1" applyAlignment="1">
      <alignment horizontal="center"/>
    </xf>
    <xf numFmtId="4" fontId="6" fillId="0" borderId="0" xfId="0" applyNumberFormat="1" applyFont="1"/>
    <xf numFmtId="4" fontId="0" fillId="0" borderId="0" xfId="0" applyNumberFormat="1" applyAlignment="1">
      <alignment horizontal="center"/>
    </xf>
    <xf numFmtId="4" fontId="7" fillId="0" borderId="0" xfId="0" applyNumberFormat="1" applyFont="1"/>
    <xf numFmtId="4" fontId="2" fillId="0" borderId="0" xfId="4" applyNumberFormat="1" applyFont="1" applyAlignment="1">
      <alignment horizontal="left"/>
    </xf>
    <xf numFmtId="4" fontId="7" fillId="0" borderId="0" xfId="4" applyNumberFormat="1" applyFont="1" applyAlignment="1">
      <alignment horizontal="left"/>
    </xf>
    <xf numFmtId="4" fontId="7" fillId="0" borderId="0" xfId="4" applyNumberFormat="1" applyFont="1" applyAlignment="1">
      <alignment horizontal="center"/>
    </xf>
    <xf numFmtId="4" fontId="2" fillId="0" borderId="0" xfId="4" applyNumberFormat="1" applyFont="1"/>
    <xf numFmtId="4" fontId="6" fillId="0" borderId="0" xfId="4" applyNumberFormat="1" applyFont="1"/>
    <xf numFmtId="4" fontId="5" fillId="0" borderId="0" xfId="4" applyNumberFormat="1" applyFont="1" applyAlignment="1">
      <alignment horizontal="center"/>
    </xf>
    <xf numFmtId="4" fontId="5" fillId="0" borderId="2" xfId="0" applyNumberFormat="1" applyFont="1" applyBorder="1" applyAlignment="1">
      <alignment horizontal="center"/>
    </xf>
    <xf numFmtId="4" fontId="5" fillId="0" borderId="0" xfId="0" applyNumberFormat="1" applyFont="1" applyAlignment="1">
      <alignment horizontal="center"/>
    </xf>
    <xf numFmtId="4" fontId="6" fillId="0" borderId="0" xfId="4" applyNumberFormat="1" applyFont="1" applyAlignment="1">
      <alignment horizontal="left"/>
    </xf>
    <xf numFmtId="4" fontId="6" fillId="0" borderId="0" xfId="0" applyNumberFormat="1" applyFont="1" applyAlignment="1">
      <alignment horizontal="left"/>
    </xf>
    <xf numFmtId="4" fontId="2" fillId="0" borderId="0" xfId="0" applyNumberFormat="1" applyFont="1"/>
    <xf numFmtId="4" fontId="2" fillId="0" borderId="0" xfId="4" applyNumberFormat="1" applyFont="1" applyAlignment="1">
      <alignment horizontal="center"/>
    </xf>
    <xf numFmtId="4" fontId="2" fillId="0" borderId="31" xfId="4" applyNumberFormat="1" applyFont="1" applyBorder="1" applyAlignment="1">
      <alignment horizontal="center"/>
    </xf>
    <xf numFmtId="0" fontId="6" fillId="28" borderId="0" xfId="0" applyFont="1" applyFill="1"/>
    <xf numFmtId="0" fontId="4" fillId="8" borderId="0" xfId="0" applyFont="1" applyFill="1" applyAlignment="1">
      <alignment horizontal="center"/>
    </xf>
    <xf numFmtId="0" fontId="5" fillId="25" borderId="14" xfId="4" applyFont="1" applyFill="1" applyBorder="1" applyAlignment="1">
      <alignment horizontal="center"/>
    </xf>
    <xf numFmtId="0" fontId="5" fillId="27" borderId="24" xfId="0" applyFont="1" applyFill="1" applyBorder="1" applyAlignment="1">
      <alignment horizontal="center"/>
    </xf>
    <xf numFmtId="0" fontId="5" fillId="27" borderId="14" xfId="0" applyFont="1" applyFill="1" applyBorder="1" applyAlignment="1">
      <alignment horizontal="center"/>
    </xf>
    <xf numFmtId="0" fontId="6" fillId="28" borderId="0" xfId="4" applyFont="1" applyFill="1" applyAlignment="1">
      <alignment horizontal="left"/>
    </xf>
    <xf numFmtId="0" fontId="6" fillId="28" borderId="0" xfId="0" applyFont="1" applyFill="1" applyAlignment="1">
      <alignment horizontal="left"/>
    </xf>
    <xf numFmtId="0" fontId="7" fillId="0" borderId="0" xfId="4" applyFont="1"/>
    <xf numFmtId="0" fontId="2" fillId="0" borderId="0" xfId="4" applyFont="1"/>
    <xf numFmtId="0" fontId="7" fillId="0" borderId="0" xfId="0" applyFont="1"/>
    <xf numFmtId="0" fontId="6" fillId="28" borderId="0" xfId="4" applyFont="1" applyFill="1"/>
    <xf numFmtId="0" fontId="6" fillId="25" borderId="23" xfId="0" applyFont="1" applyFill="1" applyBorder="1"/>
    <xf numFmtId="0" fontId="6" fillId="25" borderId="15" xfId="0" applyFont="1" applyFill="1" applyBorder="1"/>
    <xf numFmtId="3" fontId="4" fillId="16" borderId="18" xfId="0" applyNumberFormat="1" applyFont="1" applyFill="1" applyBorder="1" applyAlignment="1">
      <alignment horizontal="center" wrapText="1"/>
    </xf>
    <xf numFmtId="3" fontId="4" fillId="16" borderId="2" xfId="0" applyNumberFormat="1" applyFont="1" applyFill="1" applyBorder="1" applyAlignment="1">
      <alignment horizontal="center" wrapText="1"/>
    </xf>
    <xf numFmtId="3" fontId="4" fillId="16" borderId="19" xfId="0" applyNumberFormat="1" applyFont="1" applyFill="1" applyBorder="1" applyAlignment="1">
      <alignment horizontal="center" wrapText="1"/>
    </xf>
    <xf numFmtId="3" fontId="4" fillId="6" borderId="20" xfId="0" applyNumberFormat="1" applyFont="1" applyFill="1" applyBorder="1" applyAlignment="1">
      <alignment horizontal="center" wrapText="1"/>
    </xf>
    <xf numFmtId="3" fontId="4" fillId="6" borderId="21" xfId="0" applyNumberFormat="1" applyFont="1" applyFill="1" applyBorder="1" applyAlignment="1">
      <alignment horizontal="center" wrapText="1"/>
    </xf>
    <xf numFmtId="3" fontId="4" fillId="6" borderId="22" xfId="0" applyNumberFormat="1" applyFont="1" applyFill="1" applyBorder="1" applyAlignment="1">
      <alignment horizontal="center" wrapText="1"/>
    </xf>
    <xf numFmtId="3" fontId="0" fillId="0" borderId="0" xfId="0" applyNumberFormat="1" applyAlignment="1">
      <alignment horizontal="center"/>
    </xf>
    <xf numFmtId="0" fontId="15" fillId="26" borderId="0" xfId="0" applyFont="1" applyFill="1" applyAlignment="1">
      <alignment horizontal="center"/>
    </xf>
    <xf numFmtId="0" fontId="0" fillId="19" borderId="25" xfId="0" applyFill="1" applyBorder="1" applyAlignment="1">
      <alignment horizontal="center" wrapText="1"/>
    </xf>
    <xf numFmtId="0" fontId="0" fillId="19" borderId="26" xfId="0" applyFill="1" applyBorder="1" applyAlignment="1">
      <alignment horizontal="center" wrapText="1"/>
    </xf>
    <xf numFmtId="0" fontId="0" fillId="19" borderId="27" xfId="0" applyFill="1" applyBorder="1" applyAlignment="1">
      <alignment horizontal="center" wrapText="1"/>
    </xf>
    <xf numFmtId="0" fontId="0" fillId="20" borderId="25" xfId="0" applyFill="1" applyBorder="1" applyAlignment="1">
      <alignment horizontal="center" wrapText="1"/>
    </xf>
    <xf numFmtId="0" fontId="0" fillId="20" borderId="26" xfId="0" applyFill="1" applyBorder="1" applyAlignment="1">
      <alignment horizontal="center" wrapText="1"/>
    </xf>
    <xf numFmtId="0" fontId="0" fillId="20" borderId="27" xfId="0" applyFill="1" applyBorder="1" applyAlignment="1">
      <alignment horizontal="center" wrapText="1"/>
    </xf>
    <xf numFmtId="0" fontId="15" fillId="6" borderId="0" xfId="0" applyFont="1" applyFill="1" applyAlignment="1">
      <alignment horizontal="center"/>
    </xf>
    <xf numFmtId="0" fontId="6" fillId="0" borderId="23" xfId="0" applyFont="1" applyBorder="1"/>
    <xf numFmtId="0" fontId="6" fillId="0" borderId="15" xfId="0" applyFont="1" applyBorder="1"/>
    <xf numFmtId="0" fontId="6" fillId="0" borderId="0" xfId="0" applyFont="1"/>
    <xf numFmtId="0" fontId="6" fillId="0" borderId="0" xfId="4" applyFont="1"/>
    <xf numFmtId="0" fontId="4" fillId="0" borderId="0" xfId="0" applyFont="1" applyAlignment="1">
      <alignment horizontal="center"/>
    </xf>
    <xf numFmtId="0" fontId="5" fillId="20" borderId="14" xfId="4" applyFont="1" applyFill="1" applyBorder="1" applyAlignment="1">
      <alignment horizontal="center"/>
    </xf>
    <xf numFmtId="0" fontId="5" fillId="20" borderId="24" xfId="0" applyFont="1" applyFill="1" applyBorder="1" applyAlignment="1">
      <alignment horizontal="center"/>
    </xf>
    <xf numFmtId="0" fontId="5" fillId="20" borderId="14" xfId="0" applyFont="1" applyFill="1" applyBorder="1" applyAlignment="1">
      <alignment horizontal="center"/>
    </xf>
    <xf numFmtId="0" fontId="6" fillId="0" borderId="0" xfId="4" applyFont="1" applyAlignment="1">
      <alignment horizontal="left"/>
    </xf>
    <xf numFmtId="0" fontId="6" fillId="0" borderId="0" xfId="0" applyFont="1" applyAlignment="1">
      <alignment horizontal="left"/>
    </xf>
    <xf numFmtId="0" fontId="6" fillId="27" borderId="0" xfId="0" applyFont="1" applyFill="1"/>
    <xf numFmtId="0" fontId="6" fillId="27" borderId="0" xfId="4" applyFont="1" applyFill="1"/>
    <xf numFmtId="0" fontId="4" fillId="29" borderId="0" xfId="0" applyFont="1" applyFill="1" applyAlignment="1">
      <alignment horizontal="center"/>
    </xf>
    <xf numFmtId="0" fontId="5" fillId="28" borderId="14" xfId="4" applyFont="1" applyFill="1" applyBorder="1" applyAlignment="1">
      <alignment horizontal="center"/>
    </xf>
    <xf numFmtId="0" fontId="5" fillId="28" borderId="24" xfId="0" applyFont="1" applyFill="1" applyBorder="1" applyAlignment="1">
      <alignment horizontal="center"/>
    </xf>
    <xf numFmtId="0" fontId="5" fillId="28" borderId="14" xfId="0" applyFont="1" applyFill="1" applyBorder="1" applyAlignment="1">
      <alignment horizontal="center"/>
    </xf>
    <xf numFmtId="0" fontId="6" fillId="27" borderId="0" xfId="4" applyFont="1" applyFill="1" applyAlignment="1">
      <alignment horizontal="left"/>
    </xf>
    <xf numFmtId="0" fontId="6" fillId="27" borderId="0" xfId="0" applyFont="1" applyFill="1" applyAlignment="1">
      <alignment horizontal="left"/>
    </xf>
  </cellXfs>
  <cellStyles count="5">
    <cellStyle name="Comma" xfId="1" builtinId="3"/>
    <cellStyle name="Comma_Sheet1" xfId="2" xr:uid="{00000000-0005-0000-0000-000001000000}"/>
    <cellStyle name="Hyperlink" xfId="3" builtinId="8"/>
    <cellStyle name="Normal" xfId="0" builtinId="0"/>
    <cellStyle name="Normal_Sheet1" xfId="4" xr:uid="{00000000-0005-0000-0000-000004000000}"/>
  </cellStyles>
  <dxfs count="0"/>
  <tableStyles count="0" defaultTableStyle="TableStyleMedium9" defaultPivotStyle="PivotStyleLight16"/>
  <colors>
    <mruColors>
      <color rgb="FF000000"/>
      <color rgb="FF000F2E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1.xml"/><Relationship Id="rId47" Type="http://schemas.openxmlformats.org/officeDocument/2006/relationships/worksheet" Target="worksheets/sheet45.xml"/><Relationship Id="rId63" Type="http://schemas.openxmlformats.org/officeDocument/2006/relationships/worksheet" Target="worksheets/sheet60.xml"/><Relationship Id="rId68" Type="http://schemas.openxmlformats.org/officeDocument/2006/relationships/worksheet" Target="worksheets/sheet6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6.xml"/><Relationship Id="rId40" Type="http://schemas.openxmlformats.org/officeDocument/2006/relationships/worksheet" Target="worksheets/sheet39.xml"/><Relationship Id="rId45" Type="http://schemas.openxmlformats.org/officeDocument/2006/relationships/worksheet" Target="worksheets/sheet43.xml"/><Relationship Id="rId53" Type="http://schemas.openxmlformats.org/officeDocument/2006/relationships/worksheet" Target="worksheets/sheet50.xml"/><Relationship Id="rId58" Type="http://schemas.openxmlformats.org/officeDocument/2006/relationships/worksheet" Target="worksheets/sheet55.xml"/><Relationship Id="rId66" Type="http://schemas.openxmlformats.org/officeDocument/2006/relationships/worksheet" Target="worksheets/sheet63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58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2.xml"/><Relationship Id="rId48" Type="http://schemas.openxmlformats.org/officeDocument/2006/relationships/chartsheet" Target="chartsheets/sheet3.xml"/><Relationship Id="rId56" Type="http://schemas.openxmlformats.org/officeDocument/2006/relationships/worksheet" Target="worksheets/sheet53.xml"/><Relationship Id="rId64" Type="http://schemas.openxmlformats.org/officeDocument/2006/relationships/worksheet" Target="worksheets/sheet61.xml"/><Relationship Id="rId69" Type="http://schemas.openxmlformats.org/officeDocument/2006/relationships/worksheet" Target="worksheets/sheet6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48.xml"/><Relationship Id="rId72" Type="http://schemas.openxmlformats.org/officeDocument/2006/relationships/worksheet" Target="worksheets/sheet69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7.xml"/><Relationship Id="rId46" Type="http://schemas.openxmlformats.org/officeDocument/2006/relationships/worksheet" Target="worksheets/sheet44.xml"/><Relationship Id="rId59" Type="http://schemas.openxmlformats.org/officeDocument/2006/relationships/worksheet" Target="worksheets/sheet56.xml"/><Relationship Id="rId67" Type="http://schemas.openxmlformats.org/officeDocument/2006/relationships/worksheet" Target="worksheets/sheet64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0.xml"/><Relationship Id="rId54" Type="http://schemas.openxmlformats.org/officeDocument/2006/relationships/worksheet" Target="worksheets/sheet51.xml"/><Relationship Id="rId62" Type="http://schemas.openxmlformats.org/officeDocument/2006/relationships/worksheet" Target="worksheets/sheet59.xml"/><Relationship Id="rId70" Type="http://schemas.openxmlformats.org/officeDocument/2006/relationships/worksheet" Target="worksheets/sheet67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hartsheet" Target="chartsheets/sheet1.xml"/><Relationship Id="rId49" Type="http://schemas.openxmlformats.org/officeDocument/2006/relationships/worksheet" Target="worksheets/sheet46.xml"/><Relationship Id="rId57" Type="http://schemas.openxmlformats.org/officeDocument/2006/relationships/worksheet" Target="worksheets/sheet5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chartsheet" Target="chartsheets/sheet2.xml"/><Relationship Id="rId52" Type="http://schemas.openxmlformats.org/officeDocument/2006/relationships/worksheet" Target="worksheets/sheet49.xml"/><Relationship Id="rId60" Type="http://schemas.openxmlformats.org/officeDocument/2006/relationships/worksheet" Target="worksheets/sheet57.xml"/><Relationship Id="rId65" Type="http://schemas.openxmlformats.org/officeDocument/2006/relationships/worksheet" Target="worksheets/sheet62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8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47.xml"/><Relationship Id="rId55" Type="http://schemas.openxmlformats.org/officeDocument/2006/relationships/worksheet" Target="worksheets/sheet52.xml"/><Relationship Id="rId76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6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tr-TR"/>
              <a:t>SİGORTA ŞİRKETLERİNİN 2022</a:t>
            </a:r>
          </a:p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tr-TR"/>
              <a:t> YILI AKTİF BÜYÜKLÜKLERİNİ GÖSTEREN TABLO</a:t>
            </a:r>
          </a:p>
        </c:rich>
      </c:tx>
      <c:layout>
        <c:manualLayout>
          <c:xMode val="edge"/>
          <c:yMode val="edge"/>
          <c:x val="0.14992175273865416"/>
          <c:y val="1.68029064486831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333333333333341"/>
          <c:y val="0.11307901907356949"/>
          <c:w val="0.85633802816901405"/>
          <c:h val="0.6280653950953675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Aktifler!$B$10:$B$39</c:f>
              <c:strCache>
                <c:ptCount val="30"/>
                <c:pt idx="0">
                  <c:v>CREDİTWEST INSURANCE LTD.</c:v>
                </c:pt>
                <c:pt idx="1">
                  <c:v> KAPİTALSİGORTA LTD.</c:v>
                </c:pt>
                <c:pt idx="2">
                  <c:v>GÜVEN SİGORTA(KIBRIS) ŞTİ.LTD </c:v>
                </c:pt>
                <c:pt idx="3">
                  <c:v>ŞEKER SİGORTA(KIBRIS)  LTD.</c:v>
                </c:pt>
                <c:pt idx="4">
                  <c:v>NORTHPRIME INSURANCE LTD.</c:v>
                </c:pt>
                <c:pt idx="5">
                  <c:v>GULF SİGORTA A.Ş</c:v>
                </c:pt>
                <c:pt idx="6">
                  <c:v>ZİRVE SİGORTA LTD.</c:v>
                </c:pt>
                <c:pt idx="7">
                  <c:v>ZÜRİCH SİGORTA A.Ş</c:v>
                </c:pt>
                <c:pt idx="8">
                  <c:v>TÜRK SİGORTA LTD.</c:v>
                </c:pt>
                <c:pt idx="9">
                  <c:v>BEY SİGORTA LTD.</c:v>
                </c:pt>
                <c:pt idx="10">
                  <c:v>DAĞLI SİGORTA LTD.</c:v>
                </c:pt>
                <c:pt idx="11">
                  <c:v>AKFİNANS SİGORTA  LTD.</c:v>
                </c:pt>
                <c:pt idx="12">
                  <c:v>GOLD INSURANCE LTD.</c:v>
                </c:pt>
                <c:pt idx="13">
                  <c:v>LİMASOL SİGORTA LTD.</c:v>
                </c:pt>
                <c:pt idx="14">
                  <c:v>KIBRIS SİGORTA  ŞTİ.LTD</c:v>
                </c:pt>
                <c:pt idx="15">
                  <c:v>SEGURE INSURANCE LTD.</c:v>
                </c:pt>
                <c:pt idx="16">
                  <c:v> GROUPAMA SİGORTA AŞ.</c:v>
                </c:pt>
                <c:pt idx="17">
                  <c:v>NEAR EAST SİGORTA  LTD</c:v>
                </c:pt>
                <c:pt idx="18">
                  <c:v>COMMERCIAL INSURANCE LTD.</c:v>
                </c:pt>
                <c:pt idx="19">
                  <c:v>AXA OYAK SİGORTA A.Ş</c:v>
                </c:pt>
                <c:pt idx="20">
                  <c:v>CAN SİGORTA LTD.</c:v>
                </c:pt>
                <c:pt idx="21">
                  <c:v>ANADOLU SİGORTA A.Ş.</c:v>
                </c:pt>
                <c:pt idx="22">
                  <c:v>AS-CAN SİGORTA ŞTİ LTD.</c:v>
                </c:pt>
                <c:pt idx="23">
                  <c:v>TÜRKİYE 2021</c:v>
                </c:pt>
                <c:pt idx="24">
                  <c:v>TOWER INSURANCE LTD.</c:v>
                </c:pt>
                <c:pt idx="25">
                  <c:v>K.İKTİSAT SİGORTA LTD.</c:v>
                </c:pt>
                <c:pt idx="26">
                  <c:v>UNIVERSAL SİGORTA LTD.</c:v>
                </c:pt>
                <c:pt idx="27">
                  <c:v>AVEON SİGORTA LTD.</c:v>
                </c:pt>
                <c:pt idx="28">
                  <c:v>EUROCİTY INSURANCE LTD.</c:v>
                </c:pt>
                <c:pt idx="29">
                  <c:v>MAPFREE INSURANCE LTD.</c:v>
                </c:pt>
              </c:strCache>
            </c:strRef>
          </c:cat>
          <c:val>
            <c:numRef>
              <c:f>Aktifler!$J$10:$J$39</c:f>
              <c:numCache>
                <c:formatCode>#,##0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121734936.53999999</c:v>
                </c:pt>
                <c:pt idx="7">
                  <c:v>0</c:v>
                </c:pt>
                <c:pt idx="8">
                  <c:v>50235713.089999996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D8-4631-B6D7-D33F279A5DF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076202912"/>
        <c:axId val="2076210528"/>
      </c:barChart>
      <c:catAx>
        <c:axId val="2076202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1" u="sng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76210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76210528"/>
        <c:scaling>
          <c:orientation val="minMax"/>
        </c:scaling>
        <c:delete val="0"/>
        <c:axPos val="l"/>
        <c:majorGridlines>
          <c:spPr>
            <a:ln w="3175">
              <a:solidFill>
                <a:srgbClr val="FF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sng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76202912"/>
        <c:crosses val="autoZero"/>
        <c:crossBetween val="between"/>
        <c:majorUnit val="600000"/>
      </c:valAx>
      <c:spPr>
        <a:solidFill>
          <a:srgbClr val="00FF00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CC00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r-TR" sz="1800" b="0" i="0" u="sng" baseline="0"/>
              <a:t>SİGORTA ŞİRKETLERİNİN 2022</a:t>
            </a:r>
          </a:p>
          <a:p>
            <a:pPr>
              <a:defRPr/>
            </a:pPr>
            <a:endParaRPr lang="tr-TR" sz="1800" b="0" i="0" u="sng" baseline="0"/>
          </a:p>
          <a:p>
            <a:pPr>
              <a:defRPr/>
            </a:pPr>
            <a:r>
              <a:rPr lang="tr-TR" sz="1800" b="0" i="0" u="sng" baseline="0"/>
              <a:t> YILI PASİF BÜYÜKLÜKLERİ</a:t>
            </a:r>
            <a:endParaRPr lang="tr-TR" sz="1800"/>
          </a:p>
          <a:p>
            <a:pPr>
              <a:defRPr/>
            </a:pPr>
            <a:endParaRPr lang="tr-TR" sz="1800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ln>
              <a:gradFill>
                <a:gsLst>
                  <a:gs pos="0">
                    <a:srgbClr val="000082"/>
                  </a:gs>
                  <a:gs pos="13000">
                    <a:srgbClr val="0047FF"/>
                  </a:gs>
                  <a:gs pos="28000">
                    <a:srgbClr val="000082"/>
                  </a:gs>
                  <a:gs pos="42999">
                    <a:srgbClr val="0047FF"/>
                  </a:gs>
                  <a:gs pos="58000">
                    <a:srgbClr val="000082"/>
                  </a:gs>
                  <a:gs pos="72000">
                    <a:srgbClr val="0047FF"/>
                  </a:gs>
                  <a:gs pos="87000">
                    <a:srgbClr val="000082"/>
                  </a:gs>
                  <a:gs pos="100000">
                    <a:srgbClr val="0047FF"/>
                  </a:gs>
                </a:gsLst>
                <a:lin ang="5400000" scaled="0"/>
              </a:gradFill>
            </a:ln>
          </c:spPr>
          <c:invertIfNegative val="0"/>
          <c:cat>
            <c:strRef>
              <c:f>'Pasif Hes.'!$B$8:$B$37</c:f>
              <c:strCache>
                <c:ptCount val="30"/>
                <c:pt idx="0">
                  <c:v>CREDİTWEST INSURANCE LTD.</c:v>
                </c:pt>
                <c:pt idx="1">
                  <c:v> KAPİTAL SİGORTA LTD.</c:v>
                </c:pt>
                <c:pt idx="2">
                  <c:v>GÜVEN SİGORTA(KINRIS) ŞTİ.LTD </c:v>
                </c:pt>
                <c:pt idx="3">
                  <c:v>ŞEKER SİGORTA(KIBRIS)  LTD.</c:v>
                </c:pt>
                <c:pt idx="4">
                  <c:v>NORTHPRIME INSURANCE LTD.</c:v>
                </c:pt>
                <c:pt idx="5">
                  <c:v>AİG SİGORTA A.Ş</c:v>
                </c:pt>
                <c:pt idx="6">
                  <c:v>ZİRVE SİGORTA LTD.</c:v>
                </c:pt>
                <c:pt idx="7">
                  <c:v>ZÜRİCH SİGORTA A.Ş</c:v>
                </c:pt>
                <c:pt idx="8">
                  <c:v>TÜRK SİGORTA LTD.</c:v>
                </c:pt>
                <c:pt idx="9">
                  <c:v>BEY SİGORTA LTD.</c:v>
                </c:pt>
                <c:pt idx="10">
                  <c:v>DAĞLI SİGORTA LTD.</c:v>
                </c:pt>
                <c:pt idx="11">
                  <c:v>AKFİNANS SİGORTA  LTD.</c:v>
                </c:pt>
                <c:pt idx="12">
                  <c:v>GOLD INSURANCE LTD.</c:v>
                </c:pt>
                <c:pt idx="13">
                  <c:v>LİMASOL SİGORTA LTD.</c:v>
                </c:pt>
                <c:pt idx="14">
                  <c:v>KIBRIS SİGORTA  ŞTİ.LTD</c:v>
                </c:pt>
                <c:pt idx="15">
                  <c:v>SEGURE INSURANCE LTD.</c:v>
                </c:pt>
                <c:pt idx="16">
                  <c:v> GROPUAMA SİGORTA AŞ.</c:v>
                </c:pt>
                <c:pt idx="17">
                  <c:v>NEAR EAST SİGORTA LTD</c:v>
                </c:pt>
                <c:pt idx="18">
                  <c:v>COMMERCİAL INSURANCE LTD.</c:v>
                </c:pt>
                <c:pt idx="19">
                  <c:v>AXA  SİGORTA A.Ş</c:v>
                </c:pt>
                <c:pt idx="20">
                  <c:v>GÜNEŞ-CAN SİGORTA LTD.</c:v>
                </c:pt>
                <c:pt idx="21">
                  <c:v>ANADOLU SİGORTA</c:v>
                </c:pt>
                <c:pt idx="22">
                  <c:v>AS-CAN SİGORTA ŞTİ LTD.</c:v>
                </c:pt>
                <c:pt idx="23">
                  <c:v>TÜRKİYE A.Ş</c:v>
                </c:pt>
                <c:pt idx="24">
                  <c:v>TOWER INSURANCE LTD.</c:v>
                </c:pt>
                <c:pt idx="25">
                  <c:v>KIBRIS İKTİSAT SİGORTA LTD.</c:v>
                </c:pt>
                <c:pt idx="26">
                  <c:v>UNIVERSAL SİGORTA LTD.</c:v>
                </c:pt>
                <c:pt idx="27">
                  <c:v>AVEON SİGORTA LTD.</c:v>
                </c:pt>
                <c:pt idx="28">
                  <c:v>EUROCİTY INSURANCE LTD.</c:v>
                </c:pt>
                <c:pt idx="29">
                  <c:v>MAPFREE INSURANCE LTD.</c:v>
                </c:pt>
              </c:strCache>
            </c:strRef>
          </c:cat>
          <c:val>
            <c:numRef>
              <c:f>'Pasif Hes.'!$I$8:$I$37</c:f>
              <c:numCache>
                <c:formatCode>#,##0.00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104219074.68000001</c:v>
                </c:pt>
                <c:pt idx="7">
                  <c:v>0</c:v>
                </c:pt>
                <c:pt idx="8">
                  <c:v>50235713.089999996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16-41A5-88B9-A055DEA76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892468944"/>
        <c:axId val="1892463504"/>
      </c:barChart>
      <c:catAx>
        <c:axId val="18924689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92463504"/>
        <c:crosses val="autoZero"/>
        <c:auto val="1"/>
        <c:lblAlgn val="ctr"/>
        <c:lblOffset val="100"/>
        <c:noMultiLvlLbl val="0"/>
      </c:catAx>
      <c:valAx>
        <c:axId val="1892463504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nextTo"/>
        <c:crossAx val="1892468944"/>
        <c:crosses val="autoZero"/>
        <c:crossBetween val="between"/>
        <c:majorUnit val="800000"/>
      </c:valAx>
      <c:spPr>
        <a:gradFill flip="none" rotWithShape="1">
          <a:gsLst>
            <a:gs pos="0">
              <a:srgbClr val="5E9EFF"/>
            </a:gs>
            <a:gs pos="39999">
              <a:srgbClr val="85C2FF"/>
            </a:gs>
            <a:gs pos="70000">
              <a:srgbClr val="C4D6EB"/>
            </a:gs>
            <a:gs pos="100000">
              <a:srgbClr val="FFEBFA"/>
            </a:gs>
          </a:gsLst>
          <a:lin ang="5400000" scaled="0"/>
          <a:tileRect/>
        </a:gradFill>
      </c:spPr>
    </c:plotArea>
    <c:plotVisOnly val="1"/>
    <c:dispBlanksAs val="gap"/>
    <c:showDLblsOverMax val="0"/>
  </c:chart>
  <c:printSettings>
    <c:headerFooter/>
    <c:pageMargins b="0.74803149606300201" l="0.70866141732284482" r="0.70866141732284482" t="0.74803149606300201" header="0.31496062992126794" footer="0.31496062992126794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tr-TR"/>
              <a:t>SİGORTA ŞİRKETLERİ 2022 YILI ÖZKAYNAK DURUMLARI</a:t>
            </a:r>
          </a:p>
        </c:rich>
      </c:tx>
      <c:layout>
        <c:manualLayout>
          <c:xMode val="edge"/>
          <c:yMode val="edge"/>
          <c:x val="0.29001883239171738"/>
          <c:y val="2.05479452054800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030131826745454E-2"/>
          <c:y val="7.123287671232878E-2"/>
          <c:w val="0.9256120527306968"/>
          <c:h val="0.70273972602739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'Pasif Hes.'!$B$8</c:f>
              <c:strCache>
                <c:ptCount val="1"/>
                <c:pt idx="0">
                  <c:v>CREDİTWEST INSURANCE LTD.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'Pasif Hes.'!$G$8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AA-4D84-92A8-AE9651D011FB}"/>
            </c:ext>
          </c:extLst>
        </c:ser>
        <c:ser>
          <c:idx val="1"/>
          <c:order val="1"/>
          <c:tx>
            <c:strRef>
              <c:f>'Pasif Hes.'!$B$9</c:f>
              <c:strCache>
                <c:ptCount val="1"/>
                <c:pt idx="0">
                  <c:v> KAPİTAL SİGORTA LTD.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'Pasif Hes.'!$G$9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AA-4D84-92A8-AE9651D011FB}"/>
            </c:ext>
          </c:extLst>
        </c:ser>
        <c:ser>
          <c:idx val="2"/>
          <c:order val="2"/>
          <c:tx>
            <c:strRef>
              <c:f>'Pasif Hes.'!$B$10</c:f>
              <c:strCache>
                <c:ptCount val="1"/>
                <c:pt idx="0">
                  <c:v>GÜVEN SİGORTA(KINRIS) ŞTİ.LTD 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'Pasif Hes.'!$G$10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AA-4D84-92A8-AE9651D011FB}"/>
            </c:ext>
          </c:extLst>
        </c:ser>
        <c:ser>
          <c:idx val="3"/>
          <c:order val="3"/>
          <c:tx>
            <c:strRef>
              <c:f>'Pasif Hes.'!$B$11</c:f>
              <c:strCache>
                <c:ptCount val="1"/>
                <c:pt idx="0">
                  <c:v>ŞEKER SİGORTA(KIBRIS)  LTD.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'Pasif Hes.'!$G$11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AA-4D84-92A8-AE9651D011FB}"/>
            </c:ext>
          </c:extLst>
        </c:ser>
        <c:ser>
          <c:idx val="4"/>
          <c:order val="4"/>
          <c:tx>
            <c:strRef>
              <c:f>'Pasif Hes.'!$B$12</c:f>
              <c:strCache>
                <c:ptCount val="1"/>
                <c:pt idx="0">
                  <c:v>NORTHPRIME INSURANCE LTD.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'Pasif Hes.'!$G$12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AA-4D84-92A8-AE9651D011FB}"/>
            </c:ext>
          </c:extLst>
        </c:ser>
        <c:ser>
          <c:idx val="5"/>
          <c:order val="5"/>
          <c:tx>
            <c:strRef>
              <c:f>'Pasif Hes.'!$B$13</c:f>
              <c:strCache>
                <c:ptCount val="1"/>
                <c:pt idx="0">
                  <c:v>AİG SİGORTA A.Ş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'Pasif Hes.'!$G$13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EAA-4D84-92A8-AE9651D011FB}"/>
            </c:ext>
          </c:extLst>
        </c:ser>
        <c:ser>
          <c:idx val="6"/>
          <c:order val="6"/>
          <c:tx>
            <c:strRef>
              <c:f>'Pasif Hes.'!$B$14</c:f>
              <c:strCache>
                <c:ptCount val="1"/>
                <c:pt idx="0">
                  <c:v>ZİRVE SİGORTA LTD.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'Pasif Hes.'!$G$14</c:f>
              <c:numCache>
                <c:formatCode>#,##0.00</c:formatCode>
                <c:ptCount val="1"/>
                <c:pt idx="0">
                  <c:v>20366734.969999999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AA-4D84-92A8-AE9651D011FB}"/>
            </c:ext>
          </c:extLst>
        </c:ser>
        <c:ser>
          <c:idx val="7"/>
          <c:order val="7"/>
          <c:tx>
            <c:strRef>
              <c:f>'Pasif Hes.'!$B$15</c:f>
              <c:strCache>
                <c:ptCount val="1"/>
                <c:pt idx="0">
                  <c:v>ZÜRİCH SİGORTA A.Ş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'Pasif Hes.'!$G$15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EAA-4D84-92A8-AE9651D011FB}"/>
            </c:ext>
          </c:extLst>
        </c:ser>
        <c:ser>
          <c:idx val="8"/>
          <c:order val="8"/>
          <c:tx>
            <c:strRef>
              <c:f>'Pasif Hes.'!$B$16</c:f>
              <c:strCache>
                <c:ptCount val="1"/>
                <c:pt idx="0">
                  <c:v>TÜRK SİGORTA LTD.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'Pasif Hes.'!$G$16</c:f>
              <c:numCache>
                <c:formatCode>#,##0.00</c:formatCode>
                <c:ptCount val="1"/>
                <c:pt idx="0">
                  <c:v>18716751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EAA-4D84-92A8-AE9651D011FB}"/>
            </c:ext>
          </c:extLst>
        </c:ser>
        <c:ser>
          <c:idx val="9"/>
          <c:order val="9"/>
          <c:tx>
            <c:strRef>
              <c:f>'Pasif Hes.'!$B$17</c:f>
              <c:strCache>
                <c:ptCount val="1"/>
                <c:pt idx="0">
                  <c:v>BEY SİGORTA LTD.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'Pasif Hes.'!$G$17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EAA-4D84-92A8-AE9651D011FB}"/>
            </c:ext>
          </c:extLst>
        </c:ser>
        <c:ser>
          <c:idx val="10"/>
          <c:order val="10"/>
          <c:tx>
            <c:strRef>
              <c:f>'Pasif Hes.'!$B$18</c:f>
              <c:strCache>
                <c:ptCount val="1"/>
                <c:pt idx="0">
                  <c:v>DAĞLI SİGORTA LTD.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'Pasif Hes.'!$G$18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EAA-4D84-92A8-AE9651D011FB}"/>
            </c:ext>
          </c:extLst>
        </c:ser>
        <c:ser>
          <c:idx val="11"/>
          <c:order val="11"/>
          <c:tx>
            <c:strRef>
              <c:f>'Pasif Hes.'!$B$19</c:f>
              <c:strCache>
                <c:ptCount val="1"/>
                <c:pt idx="0">
                  <c:v>AKFİNANS SİGORTA  LTD.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'Pasif Hes.'!$G$19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EAA-4D84-92A8-AE9651D011FB}"/>
            </c:ext>
          </c:extLst>
        </c:ser>
        <c:ser>
          <c:idx val="12"/>
          <c:order val="12"/>
          <c:tx>
            <c:strRef>
              <c:f>'Pasif Hes.'!$B$20</c:f>
              <c:strCache>
                <c:ptCount val="1"/>
                <c:pt idx="0">
                  <c:v>GOLD INSURANCE LTD.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'Pasif Hes.'!$G$20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EAA-4D84-92A8-AE9651D011FB}"/>
            </c:ext>
          </c:extLst>
        </c:ser>
        <c:ser>
          <c:idx val="13"/>
          <c:order val="13"/>
          <c:tx>
            <c:strRef>
              <c:f>'Pasif Hes.'!$B$21</c:f>
              <c:strCache>
                <c:ptCount val="1"/>
                <c:pt idx="0">
                  <c:v>LİMASOL SİGORTA LTD.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'Pasif Hes.'!$G$21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EAA-4D84-92A8-AE9651D011FB}"/>
            </c:ext>
          </c:extLst>
        </c:ser>
        <c:ser>
          <c:idx val="14"/>
          <c:order val="14"/>
          <c:tx>
            <c:strRef>
              <c:f>'Pasif Hes.'!$B$22</c:f>
              <c:strCache>
                <c:ptCount val="1"/>
                <c:pt idx="0">
                  <c:v>KIBRIS SİGORTA  ŞTİ.LTD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'Pasif Hes.'!$G$22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EAA-4D84-92A8-AE9651D011FB}"/>
            </c:ext>
          </c:extLst>
        </c:ser>
        <c:ser>
          <c:idx val="15"/>
          <c:order val="15"/>
          <c:tx>
            <c:strRef>
              <c:f>'Pasif Hes.'!$B$23</c:f>
              <c:strCache>
                <c:ptCount val="1"/>
                <c:pt idx="0">
                  <c:v>SEGURE INSURANCE LTD.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'Pasif Hes.'!$G$23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EAA-4D84-92A8-AE9651D011FB}"/>
            </c:ext>
          </c:extLst>
        </c:ser>
        <c:ser>
          <c:idx val="16"/>
          <c:order val="16"/>
          <c:tx>
            <c:strRef>
              <c:f>'Pasif Hes.'!$B$24</c:f>
              <c:strCache>
                <c:ptCount val="1"/>
                <c:pt idx="0">
                  <c:v> GROPUAMA SİGORTA AŞ.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'Pasif Hes.'!$G$24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EAA-4D84-92A8-AE9651D011FB}"/>
            </c:ext>
          </c:extLst>
        </c:ser>
        <c:ser>
          <c:idx val="17"/>
          <c:order val="17"/>
          <c:tx>
            <c:strRef>
              <c:f>'Pasif Hes.'!$B$25</c:f>
              <c:strCache>
                <c:ptCount val="1"/>
                <c:pt idx="0">
                  <c:v>NEAR EAST SİGORTA LTD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'Pasif Hes.'!$G$25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EAA-4D84-92A8-AE9651D011FB}"/>
            </c:ext>
          </c:extLst>
        </c:ser>
        <c:ser>
          <c:idx val="18"/>
          <c:order val="18"/>
          <c:tx>
            <c:strRef>
              <c:f>'Pasif Hes.'!$B$26</c:f>
              <c:strCache>
                <c:ptCount val="1"/>
                <c:pt idx="0">
                  <c:v>COMMERCİAL INSURANCE LTD.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'Pasif Hes.'!$G$26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EAA-4D84-92A8-AE9651D011FB}"/>
            </c:ext>
          </c:extLst>
        </c:ser>
        <c:ser>
          <c:idx val="19"/>
          <c:order val="19"/>
          <c:tx>
            <c:strRef>
              <c:f>'Pasif Hes.'!$B$27</c:f>
              <c:strCache>
                <c:ptCount val="1"/>
                <c:pt idx="0">
                  <c:v>AXA  SİGORTA A.Ş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'Pasif Hes.'!$G$27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EAA-4D84-92A8-AE9651D011FB}"/>
            </c:ext>
          </c:extLst>
        </c:ser>
        <c:ser>
          <c:idx val="20"/>
          <c:order val="20"/>
          <c:tx>
            <c:strRef>
              <c:f>'Pasif Hes.'!$B$28</c:f>
              <c:strCache>
                <c:ptCount val="1"/>
                <c:pt idx="0">
                  <c:v>GÜNEŞ-CAN SİGORTA LTD.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'Pasif Hes.'!$G$28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EAA-4D84-92A8-AE9651D011FB}"/>
            </c:ext>
          </c:extLst>
        </c:ser>
        <c:ser>
          <c:idx val="21"/>
          <c:order val="21"/>
          <c:tx>
            <c:strRef>
              <c:f>'Pasif Hes.'!$B$29</c:f>
              <c:strCache>
                <c:ptCount val="1"/>
                <c:pt idx="0">
                  <c:v>ANADOLU SİGORTA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'Pasif Hes.'!$G$29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EAA-4D84-92A8-AE9651D011FB}"/>
            </c:ext>
          </c:extLst>
        </c:ser>
        <c:ser>
          <c:idx val="22"/>
          <c:order val="22"/>
          <c:tx>
            <c:strRef>
              <c:f>'Pasif Hes.'!$B$30</c:f>
              <c:strCache>
                <c:ptCount val="1"/>
                <c:pt idx="0">
                  <c:v>AS-CAN SİGORTA ŞTİ LTD.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'Pasif Hes.'!$G$30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EAA-4D84-92A8-AE9651D011FB}"/>
            </c:ext>
          </c:extLst>
        </c:ser>
        <c:ser>
          <c:idx val="23"/>
          <c:order val="23"/>
          <c:tx>
            <c:strRef>
              <c:f>'Pasif Hes.'!$B$31</c:f>
              <c:strCache>
                <c:ptCount val="1"/>
                <c:pt idx="0">
                  <c:v>TÜRKİYE A.Ş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'Pasif Hes.'!$G$31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2EAA-4D84-92A8-AE9651D011FB}"/>
            </c:ext>
          </c:extLst>
        </c:ser>
        <c:ser>
          <c:idx val="24"/>
          <c:order val="24"/>
          <c:tx>
            <c:strRef>
              <c:f>'Pasif Hes.'!$B$32</c:f>
              <c:strCache>
                <c:ptCount val="1"/>
                <c:pt idx="0">
                  <c:v>TOWER INSURANCE LTD.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'Pasif Hes.'!$G$32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EAA-4D84-92A8-AE9651D011FB}"/>
            </c:ext>
          </c:extLst>
        </c:ser>
        <c:ser>
          <c:idx val="25"/>
          <c:order val="25"/>
          <c:tx>
            <c:strRef>
              <c:f>'Pasif Hes.'!$B$33</c:f>
              <c:strCache>
                <c:ptCount val="1"/>
                <c:pt idx="0">
                  <c:v>KIBRIS İKTİSAT SİGORTA LTD.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'Pasif Hes.'!$G$33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EAA-4D84-92A8-AE9651D011FB}"/>
            </c:ext>
          </c:extLst>
        </c:ser>
        <c:ser>
          <c:idx val="26"/>
          <c:order val="26"/>
          <c:tx>
            <c:strRef>
              <c:f>'Pasif Hes.'!$B$34</c:f>
              <c:strCache>
                <c:ptCount val="1"/>
                <c:pt idx="0">
                  <c:v>UNIVERSAL SİGORTA LTD.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'Pasif Hes.'!$G$34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2EAA-4D84-92A8-AE9651D011FB}"/>
            </c:ext>
          </c:extLst>
        </c:ser>
        <c:ser>
          <c:idx val="27"/>
          <c:order val="27"/>
          <c:tx>
            <c:strRef>
              <c:f>'Pasif Hes.'!$B$35</c:f>
              <c:strCache>
                <c:ptCount val="1"/>
                <c:pt idx="0">
                  <c:v>AVEON SİGORTA LTD.</c:v>
                </c:pt>
              </c:strCache>
            </c:strRef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'Pasif Hes.'!$G$35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2EAA-4D84-92A8-AE9651D01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473840"/>
        <c:axId val="1892467856"/>
      </c:barChart>
      <c:catAx>
        <c:axId val="1892473840"/>
        <c:scaling>
          <c:orientation val="minMax"/>
        </c:scaling>
        <c:delete val="1"/>
        <c:axPos val="b"/>
        <c:numFmt formatCode="#,##0.00" sourceLinked="1"/>
        <c:majorTickMark val="out"/>
        <c:minorTickMark val="none"/>
        <c:tickLblPos val="none"/>
        <c:crossAx val="1892467856"/>
        <c:crosses val="autoZero"/>
        <c:auto val="0"/>
        <c:lblAlgn val="ctr"/>
        <c:lblOffset val="100"/>
        <c:noMultiLvlLbl val="0"/>
      </c:catAx>
      <c:valAx>
        <c:axId val="1892467856"/>
        <c:scaling>
          <c:orientation val="minMax"/>
        </c:scaling>
        <c:delete val="0"/>
        <c:axPos val="l"/>
        <c:majorGridlines>
          <c:spPr>
            <a:ln w="3175">
              <a:solidFill>
                <a:srgbClr val="FF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92473840"/>
        <c:crosses val="autoZero"/>
        <c:crossBetween val="between"/>
        <c:majorUnit val="20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99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tr-TR" sz="1800" b="1" i="0" baseline="0"/>
              <a:t>SİGORTA ŞİRKETLERİ 2022</a:t>
            </a:r>
          </a:p>
          <a:p>
            <a:pPr>
              <a:defRPr/>
            </a:pPr>
            <a:r>
              <a:rPr lang="tr-TR" sz="1800" b="1" i="0" baseline="0"/>
              <a:t> YILI ÖZKAYNAK DURUMLARI</a:t>
            </a:r>
            <a:endParaRPr lang="tr-TR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836066792805266"/>
          <c:y val="6.1653350599897357E-2"/>
          <c:w val="0.88184569793414791"/>
          <c:h val="0.6470675747029323"/>
        </c:manualLayout>
      </c:layout>
      <c:barChart>
        <c:barDir val="col"/>
        <c:grouping val="stack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'Pasif Hes.'!$B$8:$B$37</c:f>
              <c:strCache>
                <c:ptCount val="30"/>
                <c:pt idx="0">
                  <c:v>CREDİTWEST INSURANCE LTD.</c:v>
                </c:pt>
                <c:pt idx="1">
                  <c:v> KAPİTAL SİGORTA LTD.</c:v>
                </c:pt>
                <c:pt idx="2">
                  <c:v>GÜVEN SİGORTA(KINRIS) ŞTİ.LTD </c:v>
                </c:pt>
                <c:pt idx="3">
                  <c:v>ŞEKER SİGORTA(KIBRIS)  LTD.</c:v>
                </c:pt>
                <c:pt idx="4">
                  <c:v>NORTHPRIME INSURANCE LTD.</c:v>
                </c:pt>
                <c:pt idx="5">
                  <c:v>AİG SİGORTA A.Ş</c:v>
                </c:pt>
                <c:pt idx="6">
                  <c:v>ZİRVE SİGORTA LTD.</c:v>
                </c:pt>
                <c:pt idx="7">
                  <c:v>ZÜRİCH SİGORTA A.Ş</c:v>
                </c:pt>
                <c:pt idx="8">
                  <c:v>TÜRK SİGORTA LTD.</c:v>
                </c:pt>
                <c:pt idx="9">
                  <c:v>BEY SİGORTA LTD.</c:v>
                </c:pt>
                <c:pt idx="10">
                  <c:v>DAĞLI SİGORTA LTD.</c:v>
                </c:pt>
                <c:pt idx="11">
                  <c:v>AKFİNANS SİGORTA  LTD.</c:v>
                </c:pt>
                <c:pt idx="12">
                  <c:v>GOLD INSURANCE LTD.</c:v>
                </c:pt>
                <c:pt idx="13">
                  <c:v>LİMASOL SİGORTA LTD.</c:v>
                </c:pt>
                <c:pt idx="14">
                  <c:v>KIBRIS SİGORTA  ŞTİ.LTD</c:v>
                </c:pt>
                <c:pt idx="15">
                  <c:v>SEGURE INSURANCE LTD.</c:v>
                </c:pt>
                <c:pt idx="16">
                  <c:v> GROPUAMA SİGORTA AŞ.</c:v>
                </c:pt>
                <c:pt idx="17">
                  <c:v>NEAR EAST SİGORTA LTD</c:v>
                </c:pt>
                <c:pt idx="18">
                  <c:v>COMMERCİAL INSURANCE LTD.</c:v>
                </c:pt>
                <c:pt idx="19">
                  <c:v>AXA  SİGORTA A.Ş</c:v>
                </c:pt>
                <c:pt idx="20">
                  <c:v>GÜNEŞ-CAN SİGORTA LTD.</c:v>
                </c:pt>
                <c:pt idx="21">
                  <c:v>ANADOLU SİGORTA</c:v>
                </c:pt>
                <c:pt idx="22">
                  <c:v>AS-CAN SİGORTA ŞTİ LTD.</c:v>
                </c:pt>
                <c:pt idx="23">
                  <c:v>TÜRKİYE A.Ş</c:v>
                </c:pt>
                <c:pt idx="24">
                  <c:v>TOWER INSURANCE LTD.</c:v>
                </c:pt>
                <c:pt idx="25">
                  <c:v>KIBRIS İKTİSAT SİGORTA LTD.</c:v>
                </c:pt>
                <c:pt idx="26">
                  <c:v>UNIVERSAL SİGORTA LTD.</c:v>
                </c:pt>
                <c:pt idx="27">
                  <c:v>AVEON SİGORTA LTD.</c:v>
                </c:pt>
                <c:pt idx="28">
                  <c:v>EUROCİTY INSURANCE LTD.</c:v>
                </c:pt>
                <c:pt idx="29">
                  <c:v>MAPFREE INSURANCE LTD.</c:v>
                </c:pt>
              </c:strCache>
            </c:strRef>
          </c:cat>
          <c:val>
            <c:numRef>
              <c:f>'Pasif Hes.'!$G$8:$G$37</c:f>
              <c:numCache>
                <c:formatCode>#,##0.00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20366734.969999999</c:v>
                </c:pt>
                <c:pt idx="7">
                  <c:v>0</c:v>
                </c:pt>
                <c:pt idx="8">
                  <c:v>18716751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59-4C99-ACF3-CACAF39CA78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6"/>
        <c:overlap val="100"/>
        <c:axId val="1892468400"/>
        <c:axId val="1892473296"/>
      </c:barChart>
      <c:catAx>
        <c:axId val="1892468400"/>
        <c:scaling>
          <c:orientation val="minMax"/>
        </c:scaling>
        <c:delete val="0"/>
        <c:axPos val="b"/>
        <c:majorGridlines>
          <c:spPr>
            <a:ln cmpd="thickThin">
              <a:solidFill>
                <a:srgbClr val="FF0000">
                  <a:alpha val="99000"/>
                </a:srgbClr>
              </a:solidFill>
              <a:prstDash val="sysDot"/>
            </a:ln>
            <a:effectLst>
              <a:outerShdw blurRad="50800" dist="50800" dir="5400000" algn="ctr" rotWithShape="0">
                <a:schemeClr val="accent2">
                  <a:lumMod val="40000"/>
                  <a:lumOff val="60000"/>
                </a:schemeClr>
              </a:outerShdw>
            </a:effectLst>
          </c:spPr>
        </c:majorGridlines>
        <c:numFmt formatCode="00000" sourceLinked="0"/>
        <c:majorTickMark val="none"/>
        <c:minorTickMark val="none"/>
        <c:tickLblPos val="low"/>
        <c:txPr>
          <a:bodyPr rot="-5400000" vert="horz"/>
          <a:lstStyle/>
          <a:p>
            <a:pPr>
              <a:defRPr kern="900" spc="0" baseline="0"/>
            </a:pPr>
            <a:endParaRPr lang="en-US"/>
          </a:p>
        </c:txPr>
        <c:crossAx val="1892473296"/>
        <c:crosses val="autoZero"/>
        <c:auto val="1"/>
        <c:lblAlgn val="ctr"/>
        <c:lblOffset val="100"/>
        <c:noMultiLvlLbl val="0"/>
      </c:catAx>
      <c:valAx>
        <c:axId val="1892473296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rgbClr val="FF0000">
                      <a:alpha val="55000"/>
                    </a:srgbClr>
                  </a:gs>
                  <a:gs pos="50000">
                    <a:srgbClr val="4F81BD">
                      <a:tint val="44500"/>
                      <a:satMod val="160000"/>
                    </a:srgbClr>
                  </a:gs>
                  <a:gs pos="100000">
                    <a:srgbClr val="4F81BD">
                      <a:tint val="23500"/>
                      <a:satMod val="160000"/>
                    </a:srgbClr>
                  </a:gs>
                </a:gsLst>
                <a:lin ang="5400000" scaled="0"/>
              </a:gradFill>
            </a:ln>
            <a:effectLst>
              <a:outerShdw blurRad="228600" dist="50800" dir="2520000" algn="ctr" rotWithShape="0">
                <a:srgbClr val="FF0000">
                  <a:alpha val="72000"/>
                </a:srgbClr>
              </a:outerShdw>
            </a:effectLst>
          </c:spPr>
        </c:majorGridlines>
        <c:numFmt formatCode="#,##0.00;[Red]#,##0.00" sourceLinked="0"/>
        <c:majorTickMark val="none"/>
        <c:minorTickMark val="none"/>
        <c:tickLblPos val="nextTo"/>
        <c:spPr>
          <a:ln>
            <a:gradFill>
              <a:gsLst>
                <a:gs pos="0">
                  <a:schemeClr val="accent2">
                    <a:lumMod val="60000"/>
                    <a:lumOff val="40000"/>
                  </a:schemeClr>
                </a:gs>
                <a:gs pos="50000">
                  <a:srgbClr val="4F81BD">
                    <a:tint val="44500"/>
                    <a:satMod val="160000"/>
                  </a:srgbClr>
                </a:gs>
                <a:gs pos="100000">
                  <a:srgbClr val="4F81BD">
                    <a:tint val="23500"/>
                    <a:satMod val="160000"/>
                  </a:srgbClr>
                </a:gs>
              </a:gsLst>
              <a:lin ang="5400000" scaled="0"/>
            </a:gradFill>
          </a:ln>
        </c:spPr>
        <c:crossAx val="1892468400"/>
        <c:crosses val="autoZero"/>
        <c:crossBetween val="between"/>
        <c:majorUnit val="400000"/>
      </c:valAx>
      <c:dTable>
        <c:showHorzBorder val="1"/>
        <c:showVertBorder val="1"/>
        <c:showOutline val="1"/>
        <c:showKeys val="1"/>
      </c:dTable>
      <c:spPr>
        <a:gradFill>
          <a:gsLst>
            <a:gs pos="0">
              <a:schemeClr val="tx2">
                <a:lumMod val="40000"/>
                <a:lumOff val="60000"/>
              </a:schemeClr>
            </a:gs>
            <a:gs pos="39999">
              <a:srgbClr val="85C2FF"/>
            </a:gs>
            <a:gs pos="70000">
              <a:srgbClr val="C4D6EB"/>
            </a:gs>
            <a:gs pos="100000">
              <a:srgbClr val="FFEBFA"/>
            </a:gs>
          </a:gsLst>
          <a:lin ang="5400000" scaled="0"/>
        </a:gradFill>
        <a:ln w="12700" cmpd="dbl">
          <a:gradFill>
            <a:gsLst>
              <a:gs pos="0">
                <a:srgbClr val="C00000"/>
              </a:gs>
              <a:gs pos="50000">
                <a:srgbClr val="4F81BD">
                  <a:tint val="44500"/>
                  <a:satMod val="160000"/>
                </a:srgbClr>
              </a:gs>
              <a:gs pos="100000">
                <a:srgbClr val="4F81BD">
                  <a:tint val="23500"/>
                  <a:satMod val="160000"/>
                </a:srgbClr>
              </a:gs>
            </a:gsLst>
            <a:lin ang="5400000" scaled="0"/>
          </a:gradFill>
        </a:ln>
        <a:effectLst>
          <a:outerShdw blurRad="50800" dist="50800" dir="5400000" algn="ctr" rotWithShape="0">
            <a:schemeClr val="tx1"/>
          </a:outerShdw>
        </a:effectLst>
      </c:spPr>
    </c:plotArea>
    <c:plotVisOnly val="1"/>
    <c:dispBlanksAs val="gap"/>
    <c:showDLblsOverMax val="0"/>
  </c:chart>
  <c:spPr>
    <a:solidFill>
      <a:srgbClr val="C0504D">
        <a:lumMod val="40000"/>
        <a:lumOff val="60000"/>
        <a:alpha val="89000"/>
      </a:srgbClr>
    </a:solidFill>
    <a:ln>
      <a:solidFill>
        <a:srgbClr val="FF0000"/>
      </a:solidFill>
    </a:ln>
  </c:spPr>
  <c:printSettings>
    <c:headerFooter/>
    <c:pageMargins b="0.74803149606300146" l="0.7086614173228446" r="0.7086614173228446" t="0.74803149606300146" header="0.31496062992126772" footer="0.31496062992126772"/>
    <c:pageSetup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cat>
            <c:strRef>
              <c:f>'Pasif Hes.'!$B$8:$B$37</c:f>
              <c:strCache>
                <c:ptCount val="30"/>
                <c:pt idx="0">
                  <c:v>CREDİTWEST INSURANCE LTD.</c:v>
                </c:pt>
                <c:pt idx="1">
                  <c:v> KAPİTAL SİGORTA LTD.</c:v>
                </c:pt>
                <c:pt idx="2">
                  <c:v>GÜVEN SİGORTA(KINRIS) ŞTİ.LTD </c:v>
                </c:pt>
                <c:pt idx="3">
                  <c:v>ŞEKER SİGORTA(KIBRIS)  LTD.</c:v>
                </c:pt>
                <c:pt idx="4">
                  <c:v>NORTHPRIME INSURANCE LTD.</c:v>
                </c:pt>
                <c:pt idx="5">
                  <c:v>AİG SİGORTA A.Ş</c:v>
                </c:pt>
                <c:pt idx="6">
                  <c:v>ZİRVE SİGORTA LTD.</c:v>
                </c:pt>
                <c:pt idx="7">
                  <c:v>ZÜRİCH SİGORTA A.Ş</c:v>
                </c:pt>
                <c:pt idx="8">
                  <c:v>TÜRK SİGORTA LTD.</c:v>
                </c:pt>
                <c:pt idx="9">
                  <c:v>BEY SİGORTA LTD.</c:v>
                </c:pt>
                <c:pt idx="10">
                  <c:v>DAĞLI SİGORTA LTD.</c:v>
                </c:pt>
                <c:pt idx="11">
                  <c:v>AKFİNANS SİGORTA  LTD.</c:v>
                </c:pt>
                <c:pt idx="12">
                  <c:v>GOLD INSURANCE LTD.</c:v>
                </c:pt>
                <c:pt idx="13">
                  <c:v>LİMASOL SİGORTA LTD.</c:v>
                </c:pt>
                <c:pt idx="14">
                  <c:v>KIBRIS SİGORTA  ŞTİ.LTD</c:v>
                </c:pt>
                <c:pt idx="15">
                  <c:v>SEGURE INSURANCE LTD.</c:v>
                </c:pt>
                <c:pt idx="16">
                  <c:v> GROPUAMA SİGORTA AŞ.</c:v>
                </c:pt>
                <c:pt idx="17">
                  <c:v>NEAR EAST SİGORTA LTD</c:v>
                </c:pt>
                <c:pt idx="18">
                  <c:v>COMMERCİAL INSURANCE LTD.</c:v>
                </c:pt>
                <c:pt idx="19">
                  <c:v>AXA  SİGORTA A.Ş</c:v>
                </c:pt>
                <c:pt idx="20">
                  <c:v>GÜNEŞ-CAN SİGORTA LTD.</c:v>
                </c:pt>
                <c:pt idx="21">
                  <c:v>ANADOLU SİGORTA</c:v>
                </c:pt>
                <c:pt idx="22">
                  <c:v>AS-CAN SİGORTA ŞTİ LTD.</c:v>
                </c:pt>
                <c:pt idx="23">
                  <c:v>TÜRKİYE A.Ş</c:v>
                </c:pt>
                <c:pt idx="24">
                  <c:v>TOWER INSURANCE LTD.</c:v>
                </c:pt>
                <c:pt idx="25">
                  <c:v>KIBRIS İKTİSAT SİGORTA LTD.</c:v>
                </c:pt>
                <c:pt idx="26">
                  <c:v>UNIVERSAL SİGORTA LTD.</c:v>
                </c:pt>
                <c:pt idx="27">
                  <c:v>AVEON SİGORTA LTD.</c:v>
                </c:pt>
                <c:pt idx="28">
                  <c:v>EUROCİTY INSURANCE LTD.</c:v>
                </c:pt>
                <c:pt idx="29">
                  <c:v>MAPFREE INSURANCE LTD.</c:v>
                </c:pt>
              </c:strCache>
            </c:strRef>
          </c:cat>
          <c:val>
            <c:numRef>
              <c:f>'Pasif Hes.'!$C$8:$C$37</c:f>
              <c:numCache>
                <c:formatCode>#,##0.00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7221977</c:v>
                </c:pt>
                <c:pt idx="7">
                  <c:v>0</c:v>
                </c:pt>
                <c:pt idx="8">
                  <c:v>5129229.84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4-4DA8-AC88-D6165D63E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2464592"/>
        <c:axId val="1892470576"/>
      </c:barChart>
      <c:catAx>
        <c:axId val="1892464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892470576"/>
        <c:crosses val="autoZero"/>
        <c:auto val="1"/>
        <c:lblAlgn val="ctr"/>
        <c:lblOffset val="100"/>
        <c:noMultiLvlLbl val="0"/>
      </c:catAx>
      <c:valAx>
        <c:axId val="1892470576"/>
        <c:scaling>
          <c:orientation val="minMax"/>
        </c:scaling>
        <c:delete val="0"/>
        <c:axPos val="l"/>
        <c:majorGridlines/>
        <c:numFmt formatCode="0.00" sourceLinked="0"/>
        <c:majorTickMark val="out"/>
        <c:minorTickMark val="none"/>
        <c:tickLblPos val="nextTo"/>
        <c:crossAx val="18924645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ÖDSERMAYE!$B$3:$B$32</c:f>
              <c:strCache>
                <c:ptCount val="30"/>
                <c:pt idx="0">
                  <c:v>CREDİTWEST INSURANCE LTD.</c:v>
                </c:pt>
                <c:pt idx="1">
                  <c:v>KAPİTAL SİGORTA LTD.</c:v>
                </c:pt>
                <c:pt idx="2">
                  <c:v>GÜVEN SİGORTA(KIBRIS) ŞTİ.LTD </c:v>
                </c:pt>
                <c:pt idx="3">
                  <c:v>ŞEKER SİGORTA(KIBRIS)  LTD.</c:v>
                </c:pt>
                <c:pt idx="4">
                  <c:v>NORTHPRIME INSURANCE LTD.</c:v>
                </c:pt>
                <c:pt idx="5">
                  <c:v>GULF SİGORTA A.Ş</c:v>
                </c:pt>
                <c:pt idx="6">
                  <c:v>ZİRVE SİGORTA LTD.</c:v>
                </c:pt>
                <c:pt idx="7">
                  <c:v>ZÜRİCH SİGORTA A.Ş</c:v>
                </c:pt>
                <c:pt idx="8">
                  <c:v>TÜRK SİGORTA LTD.</c:v>
                </c:pt>
                <c:pt idx="9">
                  <c:v>BEY SİGORTA LTD.</c:v>
                </c:pt>
                <c:pt idx="10">
                  <c:v>DAĞLI SİGORTA LTD.</c:v>
                </c:pt>
                <c:pt idx="11">
                  <c:v>AKFİNANS SİGORTA  LTD.</c:v>
                </c:pt>
                <c:pt idx="12">
                  <c:v>GOLD INSURANCE LTD.</c:v>
                </c:pt>
                <c:pt idx="13">
                  <c:v>LİMASOL SİGORTA LTD.</c:v>
                </c:pt>
                <c:pt idx="14">
                  <c:v>KIBRIS SİGORTA  ŞTİ.LTD</c:v>
                </c:pt>
                <c:pt idx="15">
                  <c:v>SEGURE INSURANCE LTD.</c:v>
                </c:pt>
                <c:pt idx="16">
                  <c:v> GROUPAMA SİGORTA AŞ.</c:v>
                </c:pt>
                <c:pt idx="17">
                  <c:v>NEAR EAST SİGORTA LTD</c:v>
                </c:pt>
                <c:pt idx="18">
                  <c:v>COMMERCIAL INSURANCE LTD.</c:v>
                </c:pt>
                <c:pt idx="19">
                  <c:v>AXA OYAK SİGORTA A.Ş</c:v>
                </c:pt>
                <c:pt idx="20">
                  <c:v>CAN SİGORTA LTD.</c:v>
                </c:pt>
                <c:pt idx="21">
                  <c:v>ANADOLU SİGORTA A.Ş.</c:v>
                </c:pt>
                <c:pt idx="22">
                  <c:v>AS-CAN SİGORTA ŞTİ LTD.</c:v>
                </c:pt>
                <c:pt idx="23">
                  <c:v>TÜRKİYE SİGORTA A.Ş</c:v>
                </c:pt>
                <c:pt idx="24">
                  <c:v>TOWER INSURANCE LTD.</c:v>
                </c:pt>
                <c:pt idx="25">
                  <c:v>KIBRIS İKTİSAT SİGORTA LTD.</c:v>
                </c:pt>
                <c:pt idx="26">
                  <c:v>UNIVERSAL SİGORTA LTD.</c:v>
                </c:pt>
                <c:pt idx="27">
                  <c:v>AVEON SİGORTA LTD.</c:v>
                </c:pt>
                <c:pt idx="28">
                  <c:v>EUROCİTY INSURANCE LTD.</c:v>
                </c:pt>
                <c:pt idx="29">
                  <c:v>MAPFREE INSURANCE LTD.</c:v>
                </c:pt>
              </c:strCache>
            </c:strRef>
          </c:cat>
          <c:val>
            <c:numRef>
              <c:f>ÖDSERMAYE!$C$3:$C$32</c:f>
              <c:numCache>
                <c:formatCode>#,##0.00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20000000</c:v>
                </c:pt>
                <c:pt idx="7">
                  <c:v>0</c:v>
                </c:pt>
                <c:pt idx="8">
                  <c:v>18716751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41-481C-B320-94D67E3E2DA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892461872"/>
        <c:axId val="1892466768"/>
      </c:barChart>
      <c:catAx>
        <c:axId val="1892461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892466768"/>
        <c:crosses val="autoZero"/>
        <c:auto val="1"/>
        <c:lblAlgn val="ctr"/>
        <c:lblOffset val="100"/>
        <c:noMultiLvlLbl val="0"/>
      </c:catAx>
      <c:valAx>
        <c:axId val="1892466768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8924618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'ÖDSERMAYE (2)'!$B$3:$B$32</c:f>
              <c:strCache>
                <c:ptCount val="30"/>
                <c:pt idx="0">
                  <c:v>CREDİTWEST INSURANCE LTD.</c:v>
                </c:pt>
                <c:pt idx="1">
                  <c:v>KAPİTAL SİGORTA LTD.</c:v>
                </c:pt>
                <c:pt idx="2">
                  <c:v>GÜVEN SİGORTA(KIBRIS) ŞTİ.LTD </c:v>
                </c:pt>
                <c:pt idx="3">
                  <c:v>ŞEKER SİGORTA(KIBRIS)  LTD.</c:v>
                </c:pt>
                <c:pt idx="4">
                  <c:v>NORTHPRIME  INSURANCE LTD.</c:v>
                </c:pt>
                <c:pt idx="5">
                  <c:v>GULF SİGORTA A.Ş</c:v>
                </c:pt>
                <c:pt idx="6">
                  <c:v>ZİRVE SİGORTA LTD.</c:v>
                </c:pt>
                <c:pt idx="7">
                  <c:v>ZÜRİCH SİGORTA A.Ş</c:v>
                </c:pt>
                <c:pt idx="8">
                  <c:v>TÜRK SİGORTA LTD.</c:v>
                </c:pt>
                <c:pt idx="9">
                  <c:v>BEY SİGORTA LTD.</c:v>
                </c:pt>
                <c:pt idx="10">
                  <c:v>DAĞLI SİGORTA LTD.</c:v>
                </c:pt>
                <c:pt idx="11">
                  <c:v>AKFİNANS SİGORTA  LTD.</c:v>
                </c:pt>
                <c:pt idx="12">
                  <c:v>GOLD INSURANCE LTD.</c:v>
                </c:pt>
                <c:pt idx="13">
                  <c:v>LİMASOL SİGORTA LTD.</c:v>
                </c:pt>
                <c:pt idx="14">
                  <c:v>KIBRIS SİGORTA  ŞTİ.LTD</c:v>
                </c:pt>
                <c:pt idx="15">
                  <c:v>SEGURE INSURANCE LTD.</c:v>
                </c:pt>
                <c:pt idx="16">
                  <c:v> GROUPAMA SİGORTA AŞ.</c:v>
                </c:pt>
                <c:pt idx="17">
                  <c:v>NEAR EAST  SİGORTA LTD</c:v>
                </c:pt>
                <c:pt idx="18">
                  <c:v>COMMERCIAL INSURANCE LTD.</c:v>
                </c:pt>
                <c:pt idx="19">
                  <c:v>AXA OYAK SİGORTA A.Ş</c:v>
                </c:pt>
                <c:pt idx="20">
                  <c:v>CAN SİGORTA LTD.</c:v>
                </c:pt>
                <c:pt idx="21">
                  <c:v>ANADOLU SİGORTA A.Ş.</c:v>
                </c:pt>
                <c:pt idx="22">
                  <c:v>AS-CAN SİGORTA ŞTİ LTD.</c:v>
                </c:pt>
                <c:pt idx="23">
                  <c:v>TÜRKİYE SİGORTA A.Ş</c:v>
                </c:pt>
                <c:pt idx="24">
                  <c:v>TOWER INSURANCE LTD.</c:v>
                </c:pt>
                <c:pt idx="25">
                  <c:v>KIBRIS İKTİSAT SİGORTA LTD.</c:v>
                </c:pt>
                <c:pt idx="26">
                  <c:v>UNIVERSAL SİGORTA LTD.</c:v>
                </c:pt>
                <c:pt idx="27">
                  <c:v>AVEON SİGORTA LTD.</c:v>
                </c:pt>
                <c:pt idx="28">
                  <c:v>EUROCİTY INSURANCE LTD.</c:v>
                </c:pt>
                <c:pt idx="29">
                  <c:v>MAPFREE INSURANCE LTD.</c:v>
                </c:pt>
              </c:strCache>
            </c:strRef>
          </c:cat>
          <c:val>
            <c:numRef>
              <c:f>'ÖDSERMAYE (2)'!$C$3:$C$32</c:f>
              <c:numCache>
                <c:formatCode>#,##0.00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20000000</c:v>
                </c:pt>
                <c:pt idx="7">
                  <c:v>0</c:v>
                </c:pt>
                <c:pt idx="8">
                  <c:v>18716751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82-441A-AB0A-82E29BE916A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921298720"/>
        <c:axId val="1921294368"/>
      </c:barChart>
      <c:catAx>
        <c:axId val="192129872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921294368"/>
        <c:crosses val="autoZero"/>
        <c:auto val="1"/>
        <c:lblAlgn val="ctr"/>
        <c:lblOffset val="100"/>
        <c:noMultiLvlLbl val="0"/>
      </c:catAx>
      <c:valAx>
        <c:axId val="1921294368"/>
        <c:scaling>
          <c:orientation val="minMax"/>
          <c:max val="4000000"/>
        </c:scaling>
        <c:delete val="0"/>
        <c:axPos val="b"/>
        <c:majorGridlines/>
        <c:numFmt formatCode="#,##0.00" sourceLinked="1"/>
        <c:majorTickMark val="out"/>
        <c:minorTickMark val="none"/>
        <c:tickLblPos val="nextTo"/>
        <c:crossAx val="1921298720"/>
        <c:crosses val="autoZero"/>
        <c:crossBetween val="between"/>
        <c:majorUnit val="2000000"/>
        <c:minorUnit val="200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722" l="0.70000000000000062" r="0.70000000000000062" t="0.75000000000000722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69922203853268"/>
          <c:y val="5.1928443032098516E-2"/>
          <c:w val="0.84697352701484474"/>
          <c:h val="0.61293087279041492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gradFill>
                <a:gsLst>
                  <a:gs pos="0">
                    <a:schemeClr val="bg1"/>
                  </a:gs>
                  <a:gs pos="50000">
                    <a:srgbClr val="4F81BD">
                      <a:tint val="44500"/>
                      <a:satMod val="160000"/>
                    </a:srgbClr>
                  </a:gs>
                  <a:gs pos="100000">
                    <a:srgbClr val="4F81BD">
                      <a:tint val="23500"/>
                      <a:satMod val="160000"/>
                    </a:srgbClr>
                  </a:gs>
                </a:gsLst>
                <a:lin ang="5400000" scaled="0"/>
              </a:gradFill>
            </a:ln>
          </c:spPr>
          <c:invertIfNegative val="0"/>
          <c:cat>
            <c:strRef>
              <c:f>ÖDSERMAYE!$B$3:$B$32</c:f>
              <c:strCache>
                <c:ptCount val="30"/>
                <c:pt idx="0">
                  <c:v>CREDİTWEST INSURANCE LTD.</c:v>
                </c:pt>
                <c:pt idx="1">
                  <c:v>KAPİTAL SİGORTA LTD.</c:v>
                </c:pt>
                <c:pt idx="2">
                  <c:v>GÜVEN SİGORTA(KIBRIS) ŞTİ.LTD </c:v>
                </c:pt>
                <c:pt idx="3">
                  <c:v>ŞEKER SİGORTA(KIBRIS)  LTD.</c:v>
                </c:pt>
                <c:pt idx="4">
                  <c:v>NORTHPRIME INSURANCE LTD.</c:v>
                </c:pt>
                <c:pt idx="5">
                  <c:v>GULF SİGORTA A.Ş</c:v>
                </c:pt>
                <c:pt idx="6">
                  <c:v>ZİRVE SİGORTA LTD.</c:v>
                </c:pt>
                <c:pt idx="7">
                  <c:v>ZÜRİCH SİGORTA A.Ş</c:v>
                </c:pt>
                <c:pt idx="8">
                  <c:v>TÜRK SİGORTA LTD.</c:v>
                </c:pt>
                <c:pt idx="9">
                  <c:v>BEY SİGORTA LTD.</c:v>
                </c:pt>
                <c:pt idx="10">
                  <c:v>DAĞLI SİGORTA LTD.</c:v>
                </c:pt>
                <c:pt idx="11">
                  <c:v>AKFİNANS SİGORTA  LTD.</c:v>
                </c:pt>
                <c:pt idx="12">
                  <c:v>GOLD INSURANCE LTD.</c:v>
                </c:pt>
                <c:pt idx="13">
                  <c:v>LİMASOL SİGORTA LTD.</c:v>
                </c:pt>
                <c:pt idx="14">
                  <c:v>KIBRIS SİGORTA  ŞTİ.LTD</c:v>
                </c:pt>
                <c:pt idx="15">
                  <c:v>SEGURE INSURANCE LTD.</c:v>
                </c:pt>
                <c:pt idx="16">
                  <c:v> GROUPAMA SİGORTA AŞ.</c:v>
                </c:pt>
                <c:pt idx="17">
                  <c:v>NEAR EAST SİGORTA LTD</c:v>
                </c:pt>
                <c:pt idx="18">
                  <c:v>COMMERCIAL INSURANCE LTD.</c:v>
                </c:pt>
                <c:pt idx="19">
                  <c:v>AXA OYAK SİGORTA A.Ş</c:v>
                </c:pt>
                <c:pt idx="20">
                  <c:v>CAN SİGORTA LTD.</c:v>
                </c:pt>
                <c:pt idx="21">
                  <c:v>ANADOLU SİGORTA A.Ş.</c:v>
                </c:pt>
                <c:pt idx="22">
                  <c:v>AS-CAN SİGORTA ŞTİ LTD.</c:v>
                </c:pt>
                <c:pt idx="23">
                  <c:v>TÜRKİYE SİGORTA A.Ş</c:v>
                </c:pt>
                <c:pt idx="24">
                  <c:v>TOWER INSURANCE LTD.</c:v>
                </c:pt>
                <c:pt idx="25">
                  <c:v>KIBRIS İKTİSAT SİGORTA LTD.</c:v>
                </c:pt>
                <c:pt idx="26">
                  <c:v>UNIVERSAL SİGORTA LTD.</c:v>
                </c:pt>
                <c:pt idx="27">
                  <c:v>AVEON SİGORTA LTD.</c:v>
                </c:pt>
                <c:pt idx="28">
                  <c:v>EUROCİTY INSURANCE LTD.</c:v>
                </c:pt>
                <c:pt idx="29">
                  <c:v>MAPFREE INSURANCE LTD.</c:v>
                </c:pt>
              </c:strCache>
            </c:strRef>
          </c:cat>
          <c:val>
            <c:numRef>
              <c:f>ÖDSERMAYE!$C$3:$C$32</c:f>
              <c:numCache>
                <c:formatCode>#,##0.00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20000000</c:v>
                </c:pt>
                <c:pt idx="7">
                  <c:v>0</c:v>
                </c:pt>
                <c:pt idx="8">
                  <c:v>18716751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06-416E-AAAE-B515B4F71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1269888"/>
        <c:axId val="1921293280"/>
      </c:barChart>
      <c:catAx>
        <c:axId val="19212698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21293280"/>
        <c:crosses val="autoZero"/>
        <c:auto val="1"/>
        <c:lblAlgn val="ctr"/>
        <c:lblOffset val="100"/>
        <c:noMultiLvlLbl val="0"/>
      </c:catAx>
      <c:valAx>
        <c:axId val="1921293280"/>
        <c:scaling>
          <c:orientation val="minMax"/>
          <c:max val="7000000"/>
        </c:scaling>
        <c:delete val="0"/>
        <c:axPos val="l"/>
        <c:majorGridlines/>
        <c:minorGridlines>
          <c:spPr>
            <a:ln>
              <a:gradFill>
                <a:gsLst>
                  <a:gs pos="0">
                    <a:schemeClr val="accent2">
                      <a:lumMod val="60000"/>
                      <a:lumOff val="40000"/>
                    </a:schemeClr>
                  </a:gs>
                  <a:gs pos="25000">
                    <a:srgbClr val="21D6E0"/>
                  </a:gs>
                  <a:gs pos="75000">
                    <a:srgbClr val="0087E6"/>
                  </a:gs>
                  <a:gs pos="100000">
                    <a:srgbClr val="005CBF"/>
                  </a:gs>
                </a:gsLst>
                <a:lin ang="5400000" scaled="0"/>
              </a:gradFill>
            </a:ln>
          </c:spPr>
        </c:minorGridlines>
        <c:numFmt formatCode="General" sourceLinked="0"/>
        <c:majorTickMark val="in"/>
        <c:minorTickMark val="none"/>
        <c:tickLblPos val="nextTo"/>
        <c:spPr>
          <a:ln>
            <a:solidFill>
              <a:srgbClr val="FF0000"/>
            </a:solidFill>
          </a:ln>
          <a:effectLst>
            <a:outerShdw blurRad="50800" dist="50800" dir="5400000" algn="ctr" rotWithShape="0">
              <a:srgbClr val="FFC000"/>
            </a:outerShdw>
          </a:effectLst>
        </c:spPr>
        <c:crossAx val="1921269888"/>
        <c:crosses val="autoZero"/>
        <c:crossBetween val="between"/>
        <c:majorUnit val="350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623206474190724"/>
          <c:y val="0.12741688538932633"/>
          <c:w val="0.76839501312335956"/>
          <c:h val="0.495695902595508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'Pasif (2)'!$C$7</c:f>
              <c:strCache>
                <c:ptCount val="1"/>
                <c:pt idx="0">
                  <c:v>BORÇLAR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'Pasif (2)'!$B$8:$B$37</c:f>
              <c:strCache>
                <c:ptCount val="30"/>
                <c:pt idx="0">
                  <c:v>CREDİTWEST INSURANCE LTD.</c:v>
                </c:pt>
                <c:pt idx="1">
                  <c:v> KAPİTAL SİGORTA LTD.</c:v>
                </c:pt>
                <c:pt idx="2">
                  <c:v>GÜVEN SİGORTA(KINRIS) ŞTİ.LTD </c:v>
                </c:pt>
                <c:pt idx="3">
                  <c:v>ŞEKER SİGORTA(KIBRIS)  LTD.</c:v>
                </c:pt>
                <c:pt idx="4">
                  <c:v>NORTHPRIME INSURANCE LTD.</c:v>
                </c:pt>
                <c:pt idx="5">
                  <c:v>AİG SİGORTA LTD.</c:v>
                </c:pt>
                <c:pt idx="6">
                  <c:v>ZİRVE SİGORTA LTD.</c:v>
                </c:pt>
                <c:pt idx="7">
                  <c:v>ZÜRİCH SİGORTA A.Ş</c:v>
                </c:pt>
                <c:pt idx="8">
                  <c:v>TÜRK SİGORTA LTD.</c:v>
                </c:pt>
                <c:pt idx="9">
                  <c:v>BEY SİGORTA LTD.</c:v>
                </c:pt>
                <c:pt idx="10">
                  <c:v>DAĞLI SİGORTA LTD.</c:v>
                </c:pt>
                <c:pt idx="11">
                  <c:v>AKFİNANS SİGORTA  LTD.</c:v>
                </c:pt>
                <c:pt idx="12">
                  <c:v>GOLD INSURANCE LTD.</c:v>
                </c:pt>
                <c:pt idx="13">
                  <c:v>LİMASOL SİGORTA LTD.</c:v>
                </c:pt>
                <c:pt idx="14">
                  <c:v>KIBRIS SİGORTA  ŞTİ.LTD</c:v>
                </c:pt>
                <c:pt idx="15">
                  <c:v>SEGURE INSURANCE LTD.</c:v>
                </c:pt>
                <c:pt idx="16">
                  <c:v> GROPUAMA SİGORTA AŞ.</c:v>
                </c:pt>
                <c:pt idx="17">
                  <c:v>GÜNEŞ  SİGORTA A.Ş</c:v>
                </c:pt>
                <c:pt idx="18">
                  <c:v>COMMERCİAL INSURANCE LTD.</c:v>
                </c:pt>
                <c:pt idx="19">
                  <c:v>AXA  SİGORTA A.Ş</c:v>
                </c:pt>
                <c:pt idx="20">
                  <c:v>GÜNEŞ-CAN SİGORTA LTD.</c:v>
                </c:pt>
                <c:pt idx="21">
                  <c:v>ANADOLU SİGORTA</c:v>
                </c:pt>
                <c:pt idx="22">
                  <c:v>AS-CAN SİGORTA ŞTİ LTD.</c:v>
                </c:pt>
                <c:pt idx="23">
                  <c:v>ZİRAAT SİGORTA A.Ş</c:v>
                </c:pt>
                <c:pt idx="24">
                  <c:v>TOWER INSURANCE LTD.</c:v>
                </c:pt>
                <c:pt idx="25">
                  <c:v>KIBRIS İKTİSAT SİGORTA LTD.</c:v>
                </c:pt>
                <c:pt idx="26">
                  <c:v>UNIVERSAL SİGORTA LTD.</c:v>
                </c:pt>
                <c:pt idx="27">
                  <c:v>AVEON SİGORTA LTD.</c:v>
                </c:pt>
                <c:pt idx="28">
                  <c:v>EUROCİTY INSURANCE LTD.</c:v>
                </c:pt>
                <c:pt idx="29">
                  <c:v>MAPFREE INSURANCE LTD.</c:v>
                </c:pt>
              </c:strCache>
            </c:strRef>
          </c:cat>
          <c:val>
            <c:numRef>
              <c:f>'Pasif (2)'!$C$8:$C$37</c:f>
              <c:numCache>
                <c:formatCode>#,##0.00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22656821.189999998</c:v>
                </c:pt>
                <c:pt idx="7">
                  <c:v>0</c:v>
                </c:pt>
                <c:pt idx="8">
                  <c:v>9148206.7300000004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DD-4252-8D07-8E25BB5AA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1921293824"/>
        <c:axId val="1921297088"/>
      </c:barChart>
      <c:catAx>
        <c:axId val="192129382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297088"/>
        <c:crosses val="autoZero"/>
        <c:auto val="1"/>
        <c:lblAlgn val="ctr"/>
        <c:lblOffset val="100"/>
        <c:noMultiLvlLbl val="0"/>
      </c:catAx>
      <c:valAx>
        <c:axId val="1921297088"/>
        <c:scaling>
          <c:orientation val="minMax"/>
          <c:max val="4000000"/>
          <c:min val="15000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293824"/>
        <c:crosses val="autoZero"/>
        <c:crossBetween val="between"/>
        <c:majorUnit val="400000"/>
        <c:minorUnit val="20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BORÇLAR</a:t>
            </a:r>
            <a:r>
              <a:rPr lang="tr-TR" baseline="0"/>
              <a:t> VE TEKNİK KARŞILIKLAR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'Pasif (2)'!$C$5</c:f>
              <c:strCache>
                <c:ptCount val="1"/>
                <c:pt idx="0">
                  <c:v>BORÇLAR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'Pasif (2)'!$B$6:$B$37</c:f>
              <c:strCache>
                <c:ptCount val="32"/>
                <c:pt idx="0">
                  <c:v>ADI</c:v>
                </c:pt>
                <c:pt idx="1">
                  <c:v>SİGORTA ŞİRKETİ ADI</c:v>
                </c:pt>
                <c:pt idx="2">
                  <c:v>CREDİTWEST INSURANCE LTD.</c:v>
                </c:pt>
                <c:pt idx="3">
                  <c:v> KAPİTAL SİGORTA LTD.</c:v>
                </c:pt>
                <c:pt idx="4">
                  <c:v>GÜVEN SİGORTA(KINRIS) ŞTİ.LTD </c:v>
                </c:pt>
                <c:pt idx="5">
                  <c:v>ŞEKER SİGORTA(KIBRIS)  LTD.</c:v>
                </c:pt>
                <c:pt idx="6">
                  <c:v>NORTHPRIME INSURANCE LTD.</c:v>
                </c:pt>
                <c:pt idx="7">
                  <c:v>AİG SİGORTA LTD.</c:v>
                </c:pt>
                <c:pt idx="8">
                  <c:v>ZİRVE SİGORTA LTD.</c:v>
                </c:pt>
                <c:pt idx="9">
                  <c:v>ZÜRİCH SİGORTA A.Ş</c:v>
                </c:pt>
                <c:pt idx="10">
                  <c:v>TÜRK SİGORTA LTD.</c:v>
                </c:pt>
                <c:pt idx="11">
                  <c:v>BEY SİGORTA LTD.</c:v>
                </c:pt>
                <c:pt idx="12">
                  <c:v>DAĞLI SİGORTA LTD.</c:v>
                </c:pt>
                <c:pt idx="13">
                  <c:v>AKFİNANS SİGORTA  LTD.</c:v>
                </c:pt>
                <c:pt idx="14">
                  <c:v>GOLD INSURANCE LTD.</c:v>
                </c:pt>
                <c:pt idx="15">
                  <c:v>LİMASOL SİGORTA LTD.</c:v>
                </c:pt>
                <c:pt idx="16">
                  <c:v>KIBRIS SİGORTA  ŞTİ.LTD</c:v>
                </c:pt>
                <c:pt idx="17">
                  <c:v>SEGURE INSURANCE LTD.</c:v>
                </c:pt>
                <c:pt idx="18">
                  <c:v> GROPUAMA SİGORTA AŞ.</c:v>
                </c:pt>
                <c:pt idx="19">
                  <c:v>GÜNEŞ  SİGORTA A.Ş</c:v>
                </c:pt>
                <c:pt idx="20">
                  <c:v>COMMERCİAL INSURANCE LTD.</c:v>
                </c:pt>
                <c:pt idx="21">
                  <c:v>AXA  SİGORTA A.Ş</c:v>
                </c:pt>
                <c:pt idx="22">
                  <c:v>GÜNEŞ-CAN SİGORTA LTD.</c:v>
                </c:pt>
                <c:pt idx="23">
                  <c:v>ANADOLU SİGORTA</c:v>
                </c:pt>
                <c:pt idx="24">
                  <c:v>AS-CAN SİGORTA ŞTİ LTD.</c:v>
                </c:pt>
                <c:pt idx="25">
                  <c:v>ZİRAAT SİGORTA A.Ş</c:v>
                </c:pt>
                <c:pt idx="26">
                  <c:v>TOWER INSURANCE LTD.</c:v>
                </c:pt>
                <c:pt idx="27">
                  <c:v>KIBRIS İKTİSAT SİGORTA LTD.</c:v>
                </c:pt>
                <c:pt idx="28">
                  <c:v>UNIVERSAL SİGORTA LTD.</c:v>
                </c:pt>
                <c:pt idx="29">
                  <c:v>AVEON SİGORTA LTD.</c:v>
                </c:pt>
                <c:pt idx="30">
                  <c:v>EUROCİTY INSURANCE LTD.</c:v>
                </c:pt>
                <c:pt idx="31">
                  <c:v>MAPFREE INSURANCE LTD.</c:v>
                </c:pt>
              </c:strCache>
            </c:strRef>
          </c:cat>
          <c:val>
            <c:numRef>
              <c:f>'Pasif (2)'!$C$6:$C$37</c:f>
              <c:numCache>
                <c:formatCode>General</c:formatCode>
                <c:ptCount val="32"/>
                <c:pt idx="1">
                  <c:v>0</c:v>
                </c:pt>
                <c:pt idx="2" formatCode="#,##0.00">
                  <c:v>0</c:v>
                </c:pt>
                <c:pt idx="3" formatCode="#,##0.00">
                  <c:v>0</c:v>
                </c:pt>
                <c:pt idx="4" formatCode="#,##0.00">
                  <c:v>0</c:v>
                </c:pt>
                <c:pt idx="5" formatCode="#,##0.00">
                  <c:v>0</c:v>
                </c:pt>
                <c:pt idx="6" formatCode="#,##0.00">
                  <c:v>0</c:v>
                </c:pt>
                <c:pt idx="7" formatCode="#,##0.00">
                  <c:v>0</c:v>
                </c:pt>
                <c:pt idx="8" formatCode="#,##0.00">
                  <c:v>22656821.189999998</c:v>
                </c:pt>
                <c:pt idx="9" formatCode="#,##0.00">
                  <c:v>0</c:v>
                </c:pt>
                <c:pt idx="10" formatCode="#,##0.00">
                  <c:v>9148206.7300000004</c:v>
                </c:pt>
                <c:pt idx="11" formatCode="#,##0.00">
                  <c:v>0</c:v>
                </c:pt>
                <c:pt idx="12" formatCode="#,##0.00">
                  <c:v>0</c:v>
                </c:pt>
                <c:pt idx="13" formatCode="#,##0.00">
                  <c:v>0</c:v>
                </c:pt>
                <c:pt idx="14" formatCode="#,##0.00">
                  <c:v>0</c:v>
                </c:pt>
                <c:pt idx="15" formatCode="#,##0.00">
                  <c:v>0</c:v>
                </c:pt>
                <c:pt idx="16" formatCode="#,##0.00">
                  <c:v>0</c:v>
                </c:pt>
                <c:pt idx="17" formatCode="#,##0.00">
                  <c:v>0</c:v>
                </c:pt>
                <c:pt idx="18" formatCode="#,##0.00">
                  <c:v>0</c:v>
                </c:pt>
                <c:pt idx="19" formatCode="#,##0.00">
                  <c:v>0</c:v>
                </c:pt>
                <c:pt idx="20" formatCode="#,##0.00">
                  <c:v>0</c:v>
                </c:pt>
                <c:pt idx="21" formatCode="#,##0.00">
                  <c:v>0</c:v>
                </c:pt>
                <c:pt idx="22" formatCode="#,##0.00">
                  <c:v>0</c:v>
                </c:pt>
                <c:pt idx="23" formatCode="#,##0.00">
                  <c:v>0</c:v>
                </c:pt>
                <c:pt idx="24" formatCode="#,##0.00">
                  <c:v>0</c:v>
                </c:pt>
                <c:pt idx="25" formatCode="#,##0.00">
                  <c:v>0</c:v>
                </c:pt>
                <c:pt idx="26" formatCode="#,##0.00">
                  <c:v>0</c:v>
                </c:pt>
                <c:pt idx="27" formatCode="#,##0.00">
                  <c:v>0</c:v>
                </c:pt>
                <c:pt idx="28" formatCode="#,##0.00">
                  <c:v>0</c:v>
                </c:pt>
                <c:pt idx="29" formatCode="#,##0.00">
                  <c:v>0</c:v>
                </c:pt>
                <c:pt idx="30" formatCode="#,##0.00">
                  <c:v>0</c:v>
                </c:pt>
                <c:pt idx="31" formatCode="#,##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C0-44B6-9103-F6D4503F4A85}"/>
            </c:ext>
          </c:extLst>
        </c:ser>
        <c:ser>
          <c:idx val="1"/>
          <c:order val="1"/>
          <c:tx>
            <c:strRef>
              <c:f>'Pasif (2)'!$D$5</c:f>
              <c:strCache>
                <c:ptCount val="1"/>
                <c:pt idx="0">
                  <c:v>KARŞILIKLAR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'Pasif (2)'!$B$6:$B$37</c:f>
              <c:strCache>
                <c:ptCount val="32"/>
                <c:pt idx="0">
                  <c:v>ADI</c:v>
                </c:pt>
                <c:pt idx="1">
                  <c:v>SİGORTA ŞİRKETİ ADI</c:v>
                </c:pt>
                <c:pt idx="2">
                  <c:v>CREDİTWEST INSURANCE LTD.</c:v>
                </c:pt>
                <c:pt idx="3">
                  <c:v> KAPİTAL SİGORTA LTD.</c:v>
                </c:pt>
                <c:pt idx="4">
                  <c:v>GÜVEN SİGORTA(KINRIS) ŞTİ.LTD </c:v>
                </c:pt>
                <c:pt idx="5">
                  <c:v>ŞEKER SİGORTA(KIBRIS)  LTD.</c:v>
                </c:pt>
                <c:pt idx="6">
                  <c:v>NORTHPRIME INSURANCE LTD.</c:v>
                </c:pt>
                <c:pt idx="7">
                  <c:v>AİG SİGORTA LTD.</c:v>
                </c:pt>
                <c:pt idx="8">
                  <c:v>ZİRVE SİGORTA LTD.</c:v>
                </c:pt>
                <c:pt idx="9">
                  <c:v>ZÜRİCH SİGORTA A.Ş</c:v>
                </c:pt>
                <c:pt idx="10">
                  <c:v>TÜRK SİGORTA LTD.</c:v>
                </c:pt>
                <c:pt idx="11">
                  <c:v>BEY SİGORTA LTD.</c:v>
                </c:pt>
                <c:pt idx="12">
                  <c:v>DAĞLI SİGORTA LTD.</c:v>
                </c:pt>
                <c:pt idx="13">
                  <c:v>AKFİNANS SİGORTA  LTD.</c:v>
                </c:pt>
                <c:pt idx="14">
                  <c:v>GOLD INSURANCE LTD.</c:v>
                </c:pt>
                <c:pt idx="15">
                  <c:v>LİMASOL SİGORTA LTD.</c:v>
                </c:pt>
                <c:pt idx="16">
                  <c:v>KIBRIS SİGORTA  ŞTİ.LTD</c:v>
                </c:pt>
                <c:pt idx="17">
                  <c:v>SEGURE INSURANCE LTD.</c:v>
                </c:pt>
                <c:pt idx="18">
                  <c:v> GROPUAMA SİGORTA AŞ.</c:v>
                </c:pt>
                <c:pt idx="19">
                  <c:v>GÜNEŞ  SİGORTA A.Ş</c:v>
                </c:pt>
                <c:pt idx="20">
                  <c:v>COMMERCİAL INSURANCE LTD.</c:v>
                </c:pt>
                <c:pt idx="21">
                  <c:v>AXA  SİGORTA A.Ş</c:v>
                </c:pt>
                <c:pt idx="22">
                  <c:v>GÜNEŞ-CAN SİGORTA LTD.</c:v>
                </c:pt>
                <c:pt idx="23">
                  <c:v>ANADOLU SİGORTA</c:v>
                </c:pt>
                <c:pt idx="24">
                  <c:v>AS-CAN SİGORTA ŞTİ LTD.</c:v>
                </c:pt>
                <c:pt idx="25">
                  <c:v>ZİRAAT SİGORTA A.Ş</c:v>
                </c:pt>
                <c:pt idx="26">
                  <c:v>TOWER INSURANCE LTD.</c:v>
                </c:pt>
                <c:pt idx="27">
                  <c:v>KIBRIS İKTİSAT SİGORTA LTD.</c:v>
                </c:pt>
                <c:pt idx="28">
                  <c:v>UNIVERSAL SİGORTA LTD.</c:v>
                </c:pt>
                <c:pt idx="29">
                  <c:v>AVEON SİGORTA LTD.</c:v>
                </c:pt>
                <c:pt idx="30">
                  <c:v>EUROCİTY INSURANCE LTD.</c:v>
                </c:pt>
                <c:pt idx="31">
                  <c:v>MAPFREE INSURANCE LTD.</c:v>
                </c:pt>
              </c:strCache>
            </c:strRef>
          </c:cat>
          <c:val>
            <c:numRef>
              <c:f>'Pasif (2)'!$D$6:$D$37</c:f>
              <c:numCache>
                <c:formatCode>General</c:formatCode>
                <c:ptCount val="32"/>
                <c:pt idx="2" formatCode="#,##0.00">
                  <c:v>0</c:v>
                </c:pt>
                <c:pt idx="3" formatCode="#,##0.00">
                  <c:v>0</c:v>
                </c:pt>
                <c:pt idx="4" formatCode="#,##0.00">
                  <c:v>0</c:v>
                </c:pt>
                <c:pt idx="5" formatCode="#,##0.00">
                  <c:v>0</c:v>
                </c:pt>
                <c:pt idx="6" formatCode="#,##0.00">
                  <c:v>0</c:v>
                </c:pt>
                <c:pt idx="7" formatCode="#,##0.00">
                  <c:v>0</c:v>
                </c:pt>
                <c:pt idx="8" formatCode="#,##0.00">
                  <c:v>60828783.550000004</c:v>
                </c:pt>
                <c:pt idx="9" formatCode="#,##0.00">
                  <c:v>0</c:v>
                </c:pt>
                <c:pt idx="10" formatCode="#,##0.00">
                  <c:v>9568482.9499999993</c:v>
                </c:pt>
                <c:pt idx="11" formatCode="#,##0.00">
                  <c:v>0</c:v>
                </c:pt>
                <c:pt idx="12" formatCode="#,##0.00">
                  <c:v>0</c:v>
                </c:pt>
                <c:pt idx="13" formatCode="#,##0.00">
                  <c:v>0</c:v>
                </c:pt>
                <c:pt idx="14" formatCode="#,##0.00">
                  <c:v>0</c:v>
                </c:pt>
                <c:pt idx="15" formatCode="#,##0.00">
                  <c:v>0</c:v>
                </c:pt>
                <c:pt idx="16" formatCode="#,##0.00">
                  <c:v>0</c:v>
                </c:pt>
                <c:pt idx="17" formatCode="#,##0.00">
                  <c:v>0</c:v>
                </c:pt>
                <c:pt idx="18" formatCode="#,##0.00">
                  <c:v>0</c:v>
                </c:pt>
                <c:pt idx="19" formatCode="#,##0.00">
                  <c:v>0</c:v>
                </c:pt>
                <c:pt idx="20" formatCode="#,##0.00">
                  <c:v>0</c:v>
                </c:pt>
                <c:pt idx="21" formatCode="#,##0.00">
                  <c:v>0</c:v>
                </c:pt>
                <c:pt idx="22" formatCode="#,##0.00">
                  <c:v>0</c:v>
                </c:pt>
                <c:pt idx="23" formatCode="#,##0.00">
                  <c:v>0</c:v>
                </c:pt>
                <c:pt idx="24" formatCode="#,##0.00">
                  <c:v>0</c:v>
                </c:pt>
                <c:pt idx="25" formatCode="#,##0.00">
                  <c:v>0</c:v>
                </c:pt>
                <c:pt idx="26" formatCode="#,##0.00">
                  <c:v>0</c:v>
                </c:pt>
                <c:pt idx="27" formatCode="#,##0.00">
                  <c:v>0</c:v>
                </c:pt>
                <c:pt idx="28" formatCode="#,##0.00">
                  <c:v>0</c:v>
                </c:pt>
                <c:pt idx="29" formatCode="#,##0.00">
                  <c:v>0</c:v>
                </c:pt>
                <c:pt idx="30" formatCode="#,##0.00">
                  <c:v>0</c:v>
                </c:pt>
                <c:pt idx="31" formatCode="#,##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0-44B6-9103-F6D4503F4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21273152"/>
        <c:axId val="1921277504"/>
        <c:axId val="0"/>
      </c:bar3DChart>
      <c:catAx>
        <c:axId val="1921273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277504"/>
        <c:crosses val="autoZero"/>
        <c:auto val="1"/>
        <c:lblAlgn val="ctr"/>
        <c:lblOffset val="100"/>
        <c:noMultiLvlLbl val="0"/>
      </c:catAx>
      <c:valAx>
        <c:axId val="1921277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273152"/>
        <c:crosses val="autoZero"/>
        <c:crossBetween val="between"/>
        <c:majorUnit val="5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BORÇLAR</a:t>
            </a:r>
            <a:r>
              <a:rPr lang="tr-TR" baseline="0"/>
              <a:t> VE TEKNİK KARŞILIKLAR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rich>
      </c:tx>
      <c:overlay val="0"/>
      <c:spPr>
        <a:solidFill>
          <a:srgbClr val="FFFF00"/>
        </a:solidFill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'Pasif (2)'!$C$5</c:f>
              <c:strCache>
                <c:ptCount val="1"/>
                <c:pt idx="0">
                  <c:v>BORÇLAR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'Pasif (2)'!$B$6:$B$37</c:f>
              <c:strCache>
                <c:ptCount val="32"/>
                <c:pt idx="0">
                  <c:v>ADI</c:v>
                </c:pt>
                <c:pt idx="1">
                  <c:v>SİGORTA ŞİRKETİ ADI</c:v>
                </c:pt>
                <c:pt idx="2">
                  <c:v>CREDİTWEST INSURANCE LTD.</c:v>
                </c:pt>
                <c:pt idx="3">
                  <c:v> KAPİTAL SİGORTA LTD.</c:v>
                </c:pt>
                <c:pt idx="4">
                  <c:v>GÜVEN SİGORTA(KINRIS) ŞTİ.LTD </c:v>
                </c:pt>
                <c:pt idx="5">
                  <c:v>ŞEKER SİGORTA(KIBRIS)  LTD.</c:v>
                </c:pt>
                <c:pt idx="6">
                  <c:v>NORTHPRIME INSURANCE LTD.</c:v>
                </c:pt>
                <c:pt idx="7">
                  <c:v>AİG SİGORTA LTD.</c:v>
                </c:pt>
                <c:pt idx="8">
                  <c:v>ZİRVE SİGORTA LTD.</c:v>
                </c:pt>
                <c:pt idx="9">
                  <c:v>ZÜRİCH SİGORTA A.Ş</c:v>
                </c:pt>
                <c:pt idx="10">
                  <c:v>TÜRK SİGORTA LTD.</c:v>
                </c:pt>
                <c:pt idx="11">
                  <c:v>BEY SİGORTA LTD.</c:v>
                </c:pt>
                <c:pt idx="12">
                  <c:v>DAĞLI SİGORTA LTD.</c:v>
                </c:pt>
                <c:pt idx="13">
                  <c:v>AKFİNANS SİGORTA  LTD.</c:v>
                </c:pt>
                <c:pt idx="14">
                  <c:v>GOLD INSURANCE LTD.</c:v>
                </c:pt>
                <c:pt idx="15">
                  <c:v>LİMASOL SİGORTA LTD.</c:v>
                </c:pt>
                <c:pt idx="16">
                  <c:v>KIBRIS SİGORTA  ŞTİ.LTD</c:v>
                </c:pt>
                <c:pt idx="17">
                  <c:v>SEGURE INSURANCE LTD.</c:v>
                </c:pt>
                <c:pt idx="18">
                  <c:v> GROPUAMA SİGORTA AŞ.</c:v>
                </c:pt>
                <c:pt idx="19">
                  <c:v>GÜNEŞ  SİGORTA A.Ş</c:v>
                </c:pt>
                <c:pt idx="20">
                  <c:v>COMMERCİAL INSURANCE LTD.</c:v>
                </c:pt>
                <c:pt idx="21">
                  <c:v>AXA  SİGORTA A.Ş</c:v>
                </c:pt>
                <c:pt idx="22">
                  <c:v>GÜNEŞ-CAN SİGORTA LTD.</c:v>
                </c:pt>
                <c:pt idx="23">
                  <c:v>ANADOLU SİGORTA</c:v>
                </c:pt>
                <c:pt idx="24">
                  <c:v>AS-CAN SİGORTA ŞTİ LTD.</c:v>
                </c:pt>
                <c:pt idx="25">
                  <c:v>ZİRAAT SİGORTA A.Ş</c:v>
                </c:pt>
                <c:pt idx="26">
                  <c:v>TOWER INSURANCE LTD.</c:v>
                </c:pt>
                <c:pt idx="27">
                  <c:v>KIBRIS İKTİSAT SİGORTA LTD.</c:v>
                </c:pt>
                <c:pt idx="28">
                  <c:v>UNIVERSAL SİGORTA LTD.</c:v>
                </c:pt>
                <c:pt idx="29">
                  <c:v>AVEON SİGORTA LTD.</c:v>
                </c:pt>
                <c:pt idx="30">
                  <c:v>EUROCİTY INSURANCE LTD.</c:v>
                </c:pt>
                <c:pt idx="31">
                  <c:v>MAPFREE INSURANCE LTD.</c:v>
                </c:pt>
              </c:strCache>
            </c:strRef>
          </c:cat>
          <c:val>
            <c:numRef>
              <c:f>'Pasif (2)'!$C$6:$C$37</c:f>
              <c:numCache>
                <c:formatCode>General</c:formatCode>
                <c:ptCount val="32"/>
                <c:pt idx="1">
                  <c:v>0</c:v>
                </c:pt>
                <c:pt idx="2" formatCode="#,##0.00">
                  <c:v>0</c:v>
                </c:pt>
                <c:pt idx="3" formatCode="#,##0.00">
                  <c:v>0</c:v>
                </c:pt>
                <c:pt idx="4" formatCode="#,##0.00">
                  <c:v>0</c:v>
                </c:pt>
                <c:pt idx="5" formatCode="#,##0.00">
                  <c:v>0</c:v>
                </c:pt>
                <c:pt idx="6" formatCode="#,##0.00">
                  <c:v>0</c:v>
                </c:pt>
                <c:pt idx="7" formatCode="#,##0.00">
                  <c:v>0</c:v>
                </c:pt>
                <c:pt idx="8" formatCode="#,##0.00">
                  <c:v>22656821.189999998</c:v>
                </c:pt>
                <c:pt idx="9" formatCode="#,##0.00">
                  <c:v>0</c:v>
                </c:pt>
                <c:pt idx="10" formatCode="#,##0.00">
                  <c:v>9148206.7300000004</c:v>
                </c:pt>
                <c:pt idx="11" formatCode="#,##0.00">
                  <c:v>0</c:v>
                </c:pt>
                <c:pt idx="12" formatCode="#,##0.00">
                  <c:v>0</c:v>
                </c:pt>
                <c:pt idx="13" formatCode="#,##0.00">
                  <c:v>0</c:v>
                </c:pt>
                <c:pt idx="14" formatCode="#,##0.00">
                  <c:v>0</c:v>
                </c:pt>
                <c:pt idx="15" formatCode="#,##0.00">
                  <c:v>0</c:v>
                </c:pt>
                <c:pt idx="16" formatCode="#,##0.00">
                  <c:v>0</c:v>
                </c:pt>
                <c:pt idx="17" formatCode="#,##0.00">
                  <c:v>0</c:v>
                </c:pt>
                <c:pt idx="18" formatCode="#,##0.00">
                  <c:v>0</c:v>
                </c:pt>
                <c:pt idx="19" formatCode="#,##0.00">
                  <c:v>0</c:v>
                </c:pt>
                <c:pt idx="20" formatCode="#,##0.00">
                  <c:v>0</c:v>
                </c:pt>
                <c:pt idx="21" formatCode="#,##0.00">
                  <c:v>0</c:v>
                </c:pt>
                <c:pt idx="22" formatCode="#,##0.00">
                  <c:v>0</c:v>
                </c:pt>
                <c:pt idx="23" formatCode="#,##0.00">
                  <c:v>0</c:v>
                </c:pt>
                <c:pt idx="24" formatCode="#,##0.00">
                  <c:v>0</c:v>
                </c:pt>
                <c:pt idx="25" formatCode="#,##0.00">
                  <c:v>0</c:v>
                </c:pt>
                <c:pt idx="26" formatCode="#,##0.00">
                  <c:v>0</c:v>
                </c:pt>
                <c:pt idx="27" formatCode="#,##0.00">
                  <c:v>0</c:v>
                </c:pt>
                <c:pt idx="28" formatCode="#,##0.00">
                  <c:v>0</c:v>
                </c:pt>
                <c:pt idx="29" formatCode="#,##0.00">
                  <c:v>0</c:v>
                </c:pt>
                <c:pt idx="30" formatCode="#,##0.00">
                  <c:v>0</c:v>
                </c:pt>
                <c:pt idx="31" formatCode="#,##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AA-4C05-A598-41CBA23C6130}"/>
            </c:ext>
          </c:extLst>
        </c:ser>
        <c:ser>
          <c:idx val="1"/>
          <c:order val="1"/>
          <c:tx>
            <c:strRef>
              <c:f>'Pasif (2)'!$D$5</c:f>
              <c:strCache>
                <c:ptCount val="1"/>
                <c:pt idx="0">
                  <c:v>KARŞILIKLAR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'Pasif (2)'!$B$6:$B$37</c:f>
              <c:strCache>
                <c:ptCount val="32"/>
                <c:pt idx="0">
                  <c:v>ADI</c:v>
                </c:pt>
                <c:pt idx="1">
                  <c:v>SİGORTA ŞİRKETİ ADI</c:v>
                </c:pt>
                <c:pt idx="2">
                  <c:v>CREDİTWEST INSURANCE LTD.</c:v>
                </c:pt>
                <c:pt idx="3">
                  <c:v> KAPİTAL SİGORTA LTD.</c:v>
                </c:pt>
                <c:pt idx="4">
                  <c:v>GÜVEN SİGORTA(KINRIS) ŞTİ.LTD </c:v>
                </c:pt>
                <c:pt idx="5">
                  <c:v>ŞEKER SİGORTA(KIBRIS)  LTD.</c:v>
                </c:pt>
                <c:pt idx="6">
                  <c:v>NORTHPRIME INSURANCE LTD.</c:v>
                </c:pt>
                <c:pt idx="7">
                  <c:v>AİG SİGORTA LTD.</c:v>
                </c:pt>
                <c:pt idx="8">
                  <c:v>ZİRVE SİGORTA LTD.</c:v>
                </c:pt>
                <c:pt idx="9">
                  <c:v>ZÜRİCH SİGORTA A.Ş</c:v>
                </c:pt>
                <c:pt idx="10">
                  <c:v>TÜRK SİGORTA LTD.</c:v>
                </c:pt>
                <c:pt idx="11">
                  <c:v>BEY SİGORTA LTD.</c:v>
                </c:pt>
                <c:pt idx="12">
                  <c:v>DAĞLI SİGORTA LTD.</c:v>
                </c:pt>
                <c:pt idx="13">
                  <c:v>AKFİNANS SİGORTA  LTD.</c:v>
                </c:pt>
                <c:pt idx="14">
                  <c:v>GOLD INSURANCE LTD.</c:v>
                </c:pt>
                <c:pt idx="15">
                  <c:v>LİMASOL SİGORTA LTD.</c:v>
                </c:pt>
                <c:pt idx="16">
                  <c:v>KIBRIS SİGORTA  ŞTİ.LTD</c:v>
                </c:pt>
                <c:pt idx="17">
                  <c:v>SEGURE INSURANCE LTD.</c:v>
                </c:pt>
                <c:pt idx="18">
                  <c:v> GROPUAMA SİGORTA AŞ.</c:v>
                </c:pt>
                <c:pt idx="19">
                  <c:v>GÜNEŞ  SİGORTA A.Ş</c:v>
                </c:pt>
                <c:pt idx="20">
                  <c:v>COMMERCİAL INSURANCE LTD.</c:v>
                </c:pt>
                <c:pt idx="21">
                  <c:v>AXA  SİGORTA A.Ş</c:v>
                </c:pt>
                <c:pt idx="22">
                  <c:v>GÜNEŞ-CAN SİGORTA LTD.</c:v>
                </c:pt>
                <c:pt idx="23">
                  <c:v>ANADOLU SİGORTA</c:v>
                </c:pt>
                <c:pt idx="24">
                  <c:v>AS-CAN SİGORTA ŞTİ LTD.</c:v>
                </c:pt>
                <c:pt idx="25">
                  <c:v>ZİRAAT SİGORTA A.Ş</c:v>
                </c:pt>
                <c:pt idx="26">
                  <c:v>TOWER INSURANCE LTD.</c:v>
                </c:pt>
                <c:pt idx="27">
                  <c:v>KIBRIS İKTİSAT SİGORTA LTD.</c:v>
                </c:pt>
                <c:pt idx="28">
                  <c:v>UNIVERSAL SİGORTA LTD.</c:v>
                </c:pt>
                <c:pt idx="29">
                  <c:v>AVEON SİGORTA LTD.</c:v>
                </c:pt>
                <c:pt idx="30">
                  <c:v>EUROCİTY INSURANCE LTD.</c:v>
                </c:pt>
                <c:pt idx="31">
                  <c:v>MAPFREE INSURANCE LTD.</c:v>
                </c:pt>
              </c:strCache>
            </c:strRef>
          </c:cat>
          <c:val>
            <c:numRef>
              <c:f>'Pasif (2)'!$D$6:$D$37</c:f>
              <c:numCache>
                <c:formatCode>General</c:formatCode>
                <c:ptCount val="32"/>
                <c:pt idx="2" formatCode="#,##0.00">
                  <c:v>0</c:v>
                </c:pt>
                <c:pt idx="3" formatCode="#,##0.00">
                  <c:v>0</c:v>
                </c:pt>
                <c:pt idx="4" formatCode="#,##0.00">
                  <c:v>0</c:v>
                </c:pt>
                <c:pt idx="5" formatCode="#,##0.00">
                  <c:v>0</c:v>
                </c:pt>
                <c:pt idx="6" formatCode="#,##0.00">
                  <c:v>0</c:v>
                </c:pt>
                <c:pt idx="7" formatCode="#,##0.00">
                  <c:v>0</c:v>
                </c:pt>
                <c:pt idx="8" formatCode="#,##0.00">
                  <c:v>60828783.550000004</c:v>
                </c:pt>
                <c:pt idx="9" formatCode="#,##0.00">
                  <c:v>0</c:v>
                </c:pt>
                <c:pt idx="10" formatCode="#,##0.00">
                  <c:v>9568482.9499999993</c:v>
                </c:pt>
                <c:pt idx="11" formatCode="#,##0.00">
                  <c:v>0</c:v>
                </c:pt>
                <c:pt idx="12" formatCode="#,##0.00">
                  <c:v>0</c:v>
                </c:pt>
                <c:pt idx="13" formatCode="#,##0.00">
                  <c:v>0</c:v>
                </c:pt>
                <c:pt idx="14" formatCode="#,##0.00">
                  <c:v>0</c:v>
                </c:pt>
                <c:pt idx="15" formatCode="#,##0.00">
                  <c:v>0</c:v>
                </c:pt>
                <c:pt idx="16" formatCode="#,##0.00">
                  <c:v>0</c:v>
                </c:pt>
                <c:pt idx="17" formatCode="#,##0.00">
                  <c:v>0</c:v>
                </c:pt>
                <c:pt idx="18" formatCode="#,##0.00">
                  <c:v>0</c:v>
                </c:pt>
                <c:pt idx="19" formatCode="#,##0.00">
                  <c:v>0</c:v>
                </c:pt>
                <c:pt idx="20" formatCode="#,##0.00">
                  <c:v>0</c:v>
                </c:pt>
                <c:pt idx="21" formatCode="#,##0.00">
                  <c:v>0</c:v>
                </c:pt>
                <c:pt idx="22" formatCode="#,##0.00">
                  <c:v>0</c:v>
                </c:pt>
                <c:pt idx="23" formatCode="#,##0.00">
                  <c:v>0</c:v>
                </c:pt>
                <c:pt idx="24" formatCode="#,##0.00">
                  <c:v>0</c:v>
                </c:pt>
                <c:pt idx="25" formatCode="#,##0.00">
                  <c:v>0</c:v>
                </c:pt>
                <c:pt idx="26" formatCode="#,##0.00">
                  <c:v>0</c:v>
                </c:pt>
                <c:pt idx="27" formatCode="#,##0.00">
                  <c:v>0</c:v>
                </c:pt>
                <c:pt idx="28" formatCode="#,##0.00">
                  <c:v>0</c:v>
                </c:pt>
                <c:pt idx="29" formatCode="#,##0.00">
                  <c:v>0</c:v>
                </c:pt>
                <c:pt idx="30" formatCode="#,##0.00">
                  <c:v>0</c:v>
                </c:pt>
                <c:pt idx="31" formatCode="#,##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AA-4C05-A598-41CBA23C6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21270976"/>
        <c:axId val="1921298176"/>
        <c:axId val="0"/>
      </c:bar3DChart>
      <c:catAx>
        <c:axId val="1921270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298176"/>
        <c:crosses val="autoZero"/>
        <c:auto val="1"/>
        <c:lblAlgn val="ctr"/>
        <c:lblOffset val="100"/>
        <c:noMultiLvlLbl val="0"/>
      </c:catAx>
      <c:valAx>
        <c:axId val="1921298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270976"/>
        <c:crosses val="autoZero"/>
        <c:crossBetween val="between"/>
        <c:majorUnit val="5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6"/>
    </mc:Choice>
    <mc:Fallback>
      <c:style val="46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NAKİT DEĞERLER</c:v>
          </c:tx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Aktifler!$B$10:$B$39</c:f>
              <c:strCache>
                <c:ptCount val="30"/>
                <c:pt idx="0">
                  <c:v>CREDİTWEST INSURANCE LTD.</c:v>
                </c:pt>
                <c:pt idx="1">
                  <c:v> KAPİTALSİGORTA LTD.</c:v>
                </c:pt>
                <c:pt idx="2">
                  <c:v>GÜVEN SİGORTA(KIBRIS) ŞTİ.LTD </c:v>
                </c:pt>
                <c:pt idx="3">
                  <c:v>ŞEKER SİGORTA(KIBRIS)  LTD.</c:v>
                </c:pt>
                <c:pt idx="4">
                  <c:v>NORTHPRIME INSURANCE LTD.</c:v>
                </c:pt>
                <c:pt idx="5">
                  <c:v>GULF SİGORTA A.Ş</c:v>
                </c:pt>
                <c:pt idx="6">
                  <c:v>ZİRVE SİGORTA LTD.</c:v>
                </c:pt>
                <c:pt idx="7">
                  <c:v>ZÜRİCH SİGORTA A.Ş</c:v>
                </c:pt>
                <c:pt idx="8">
                  <c:v>TÜRK SİGORTA LTD.</c:v>
                </c:pt>
                <c:pt idx="9">
                  <c:v>BEY SİGORTA LTD.</c:v>
                </c:pt>
                <c:pt idx="10">
                  <c:v>DAĞLI SİGORTA LTD.</c:v>
                </c:pt>
                <c:pt idx="11">
                  <c:v>AKFİNANS SİGORTA  LTD.</c:v>
                </c:pt>
                <c:pt idx="12">
                  <c:v>GOLD INSURANCE LTD.</c:v>
                </c:pt>
                <c:pt idx="13">
                  <c:v>LİMASOL SİGORTA LTD.</c:v>
                </c:pt>
                <c:pt idx="14">
                  <c:v>KIBRIS SİGORTA  ŞTİ.LTD</c:v>
                </c:pt>
                <c:pt idx="15">
                  <c:v>SEGURE INSURANCE LTD.</c:v>
                </c:pt>
                <c:pt idx="16">
                  <c:v> GROUPAMA SİGORTA AŞ.</c:v>
                </c:pt>
                <c:pt idx="17">
                  <c:v>NEAR EAST SİGORTA  LTD</c:v>
                </c:pt>
                <c:pt idx="18">
                  <c:v>COMMERCIAL INSURANCE LTD.</c:v>
                </c:pt>
                <c:pt idx="19">
                  <c:v>AXA OYAK SİGORTA A.Ş</c:v>
                </c:pt>
                <c:pt idx="20">
                  <c:v>CAN SİGORTA LTD.</c:v>
                </c:pt>
                <c:pt idx="21">
                  <c:v>ANADOLU SİGORTA A.Ş.</c:v>
                </c:pt>
                <c:pt idx="22">
                  <c:v>AS-CAN SİGORTA ŞTİ LTD.</c:v>
                </c:pt>
                <c:pt idx="23">
                  <c:v>TÜRKİYE 2021</c:v>
                </c:pt>
                <c:pt idx="24">
                  <c:v>TOWER INSURANCE LTD.</c:v>
                </c:pt>
                <c:pt idx="25">
                  <c:v>K.İKTİSAT SİGORTA LTD.</c:v>
                </c:pt>
                <c:pt idx="26">
                  <c:v>UNIVERSAL SİGORTA LTD.</c:v>
                </c:pt>
                <c:pt idx="27">
                  <c:v>AVEON SİGORTA LTD.</c:v>
                </c:pt>
                <c:pt idx="28">
                  <c:v>EUROCİTY INSURANCE LTD.</c:v>
                </c:pt>
                <c:pt idx="29">
                  <c:v>MAPFREE INSURANCE LTD.</c:v>
                </c:pt>
              </c:strCache>
            </c:strRef>
          </c:cat>
          <c:val>
            <c:numRef>
              <c:f>Aktifler!$C$10:$C$39</c:f>
              <c:numCache>
                <c:formatCode>#,##0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92133373.739999995</c:v>
                </c:pt>
                <c:pt idx="7">
                  <c:v>0</c:v>
                </c:pt>
                <c:pt idx="8">
                  <c:v>21168965.939999998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3E-4724-A84C-D3B08791E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076203456"/>
        <c:axId val="2076211072"/>
      </c:barChart>
      <c:catAx>
        <c:axId val="2076203456"/>
        <c:scaling>
          <c:orientation val="minMax"/>
        </c:scaling>
        <c:delete val="0"/>
        <c:axPos val="b"/>
        <c:minorGridlines/>
        <c:numFmt formatCode="General" sourceLinked="0"/>
        <c:majorTickMark val="out"/>
        <c:minorTickMark val="none"/>
        <c:tickLblPos val="nextTo"/>
        <c:crossAx val="2076211072"/>
        <c:crosses val="autoZero"/>
        <c:auto val="1"/>
        <c:lblAlgn val="ctr"/>
        <c:lblOffset val="100"/>
        <c:noMultiLvlLbl val="0"/>
      </c:catAx>
      <c:valAx>
        <c:axId val="20762110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076203456"/>
        <c:crosses val="autoZero"/>
        <c:crossBetween val="between"/>
        <c:majorUnit val="200000"/>
        <c:dispUnits>
          <c:builtInUnit val="thousands"/>
          <c:dispUnitsLbl/>
        </c:dispUnits>
      </c:valAx>
    </c:plotArea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 paperSize="9" orientation="landscape" verticalDpi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'BLOKE TEM.(6)'!$D$2</c:f>
              <c:strCache>
                <c:ptCount val="1"/>
                <c:pt idx="0">
                  <c:v>BLOKE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'BLOKE TEM.(6)'!$B$3:$B$36</c:f>
              <c:strCache>
                <c:ptCount val="34"/>
                <c:pt idx="0">
                  <c:v>AKFİNANS SİGORTA  LTD.</c:v>
                </c:pt>
                <c:pt idx="1">
                  <c:v>ANADOLU HAYAT SİGORTA A.Ş.</c:v>
                </c:pt>
                <c:pt idx="2">
                  <c:v>ANADOLU SİGORTA A.Ş.</c:v>
                </c:pt>
                <c:pt idx="3">
                  <c:v>AS-CAN SİGORTA ŞTİ LTD.</c:v>
                </c:pt>
                <c:pt idx="4">
                  <c:v>AVEON SİGORTA LTD.</c:v>
                </c:pt>
                <c:pt idx="5">
                  <c:v>AXA  SİGORTA A.Ş</c:v>
                </c:pt>
                <c:pt idx="6">
                  <c:v>AXA HAYAT SİGORTA A.Ş.</c:v>
                </c:pt>
                <c:pt idx="7">
                  <c:v>A.İ.G. A.Ş.</c:v>
                </c:pt>
                <c:pt idx="8">
                  <c:v>BEY SİGORTA LTD.</c:v>
                </c:pt>
                <c:pt idx="9">
                  <c:v>CAN SİGORTA LTD.</c:v>
                </c:pt>
                <c:pt idx="10">
                  <c:v>COMMERCIAL INSURANCE LTD.</c:v>
                </c:pt>
                <c:pt idx="11">
                  <c:v>CREDİTWEST INSURANCE LTD.</c:v>
                </c:pt>
                <c:pt idx="12">
                  <c:v>DAĞLI SİGORTA LTD.</c:v>
                </c:pt>
                <c:pt idx="13">
                  <c:v>EUROCİTY INSURANCE LTD.</c:v>
                </c:pt>
                <c:pt idx="14">
                  <c:v>GOLD INSURANCE LTD.</c:v>
                </c:pt>
                <c:pt idx="15">
                  <c:v>GROUPAMA SİGORTA AŞ.</c:v>
                </c:pt>
                <c:pt idx="16">
                  <c:v>GÜNEŞ  SİGORTA A.Ş</c:v>
                </c:pt>
                <c:pt idx="17">
                  <c:v>GÜVEN SİGORTA(KIBRIS) ŞTİ.LTD </c:v>
                </c:pt>
                <c:pt idx="18">
                  <c:v>KIBRIS SİGORTA  ŞTİ.LTD</c:v>
                </c:pt>
                <c:pt idx="19">
                  <c:v>KAPİTAL SİGORTA LTD.</c:v>
                </c:pt>
                <c:pt idx="20">
                  <c:v>LİMASOL SİGORTA LTD.</c:v>
                </c:pt>
                <c:pt idx="21">
                  <c:v>MAPFREE INSURANCE LTD.</c:v>
                </c:pt>
                <c:pt idx="22">
                  <c:v>NORTHPRIME INSURANCE LTD.</c:v>
                </c:pt>
                <c:pt idx="23">
                  <c:v>SEGURE INSURANCE LTD.</c:v>
                </c:pt>
                <c:pt idx="24">
                  <c:v>ŞEKER SİGORTA(KIBRIS)  LTD.</c:v>
                </c:pt>
                <c:pt idx="25">
                  <c:v>TOWER INSURANCE LTD.</c:v>
                </c:pt>
                <c:pt idx="26">
                  <c:v>TÜRK SİGORTA LTD.</c:v>
                </c:pt>
                <c:pt idx="27">
                  <c:v>KIBRIS İKTİSAT SİGORTA LTD.</c:v>
                </c:pt>
                <c:pt idx="28">
                  <c:v>UNIVERSAL SİGORTA LTD.</c:v>
                </c:pt>
                <c:pt idx="29">
                  <c:v>VAKIF EMEKLİLİK A.Ş.</c:v>
                </c:pt>
                <c:pt idx="30">
                  <c:v>ZİRVE SİGORTA LTD.</c:v>
                </c:pt>
                <c:pt idx="31">
                  <c:v>ZÜRİH SİGORTA A.Ş</c:v>
                </c:pt>
                <c:pt idx="32">
                  <c:v>RAY SİGORTA A.Ş.</c:v>
                </c:pt>
                <c:pt idx="33">
                  <c:v>ERGO İSVİÇRE A.Ş.</c:v>
                </c:pt>
              </c:strCache>
            </c:strRef>
          </c:cat>
          <c:val>
            <c:numRef>
              <c:f>'BLOKE TEM.(6)'!$D$3:$D$36</c:f>
              <c:numCache>
                <c:formatCode>#,##0</c:formatCode>
                <c:ptCount val="34"/>
                <c:pt idx="0">
                  <c:v>183482</c:v>
                </c:pt>
                <c:pt idx="1">
                  <c:v>53000000</c:v>
                </c:pt>
                <c:pt idx="2">
                  <c:v>1780000</c:v>
                </c:pt>
                <c:pt idx="3">
                  <c:v>450000</c:v>
                </c:pt>
                <c:pt idx="4">
                  <c:v>357000</c:v>
                </c:pt>
                <c:pt idx="5">
                  <c:v>1304809</c:v>
                </c:pt>
                <c:pt idx="6">
                  <c:v>2745689</c:v>
                </c:pt>
                <c:pt idx="7">
                  <c:v>667000</c:v>
                </c:pt>
                <c:pt idx="8">
                  <c:v>78436</c:v>
                </c:pt>
                <c:pt idx="9">
                  <c:v>650000</c:v>
                </c:pt>
                <c:pt idx="10">
                  <c:v>1000000</c:v>
                </c:pt>
                <c:pt idx="11">
                  <c:v>1250000</c:v>
                </c:pt>
                <c:pt idx="12">
                  <c:v>964000</c:v>
                </c:pt>
                <c:pt idx="13">
                  <c:v>545000</c:v>
                </c:pt>
                <c:pt idx="14">
                  <c:v>280265</c:v>
                </c:pt>
                <c:pt idx="15">
                  <c:v>1400000</c:v>
                </c:pt>
                <c:pt idx="16">
                  <c:v>1250000</c:v>
                </c:pt>
                <c:pt idx="17">
                  <c:v>466106</c:v>
                </c:pt>
                <c:pt idx="18">
                  <c:v>1250000</c:v>
                </c:pt>
                <c:pt idx="19">
                  <c:v>210000</c:v>
                </c:pt>
                <c:pt idx="20">
                  <c:v>942500</c:v>
                </c:pt>
                <c:pt idx="21">
                  <c:v>620000</c:v>
                </c:pt>
                <c:pt idx="22">
                  <c:v>323000</c:v>
                </c:pt>
                <c:pt idx="23">
                  <c:v>658000</c:v>
                </c:pt>
                <c:pt idx="24">
                  <c:v>1261931</c:v>
                </c:pt>
                <c:pt idx="25">
                  <c:v>199500</c:v>
                </c:pt>
                <c:pt idx="26">
                  <c:v>250000</c:v>
                </c:pt>
                <c:pt idx="27">
                  <c:v>408529</c:v>
                </c:pt>
                <c:pt idx="28">
                  <c:v>399999</c:v>
                </c:pt>
                <c:pt idx="29">
                  <c:v>311817</c:v>
                </c:pt>
                <c:pt idx="30">
                  <c:v>1072500</c:v>
                </c:pt>
                <c:pt idx="31">
                  <c:v>450000</c:v>
                </c:pt>
                <c:pt idx="32">
                  <c:v>182800</c:v>
                </c:pt>
                <c:pt idx="33">
                  <c:v>199500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48-4747-AF4C-AD2E42F44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21278048"/>
        <c:axId val="1921278592"/>
      </c:barChart>
      <c:catAx>
        <c:axId val="1921278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278592"/>
        <c:crosses val="autoZero"/>
        <c:auto val="1"/>
        <c:lblAlgn val="ctr"/>
        <c:lblOffset val="100"/>
        <c:noMultiLvlLbl val="0"/>
      </c:catAx>
      <c:valAx>
        <c:axId val="1921278592"/>
        <c:scaling>
          <c:orientation val="minMax"/>
          <c:max val="1000000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278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cap="none" baseline="0">
              <a:solidFill>
                <a:srgbClr val="FF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623206474190724"/>
          <c:y val="0.12741688538932633"/>
          <c:w val="0.76839501312335956"/>
          <c:h val="0.495695902595508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'Pasif (2)'!$C$7</c:f>
              <c:strCache>
                <c:ptCount val="1"/>
                <c:pt idx="0">
                  <c:v>BORÇLAR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'Pasif (2)'!$B$8:$B$37</c:f>
              <c:strCache>
                <c:ptCount val="30"/>
                <c:pt idx="0">
                  <c:v>CREDİTWEST INSURANCE LTD.</c:v>
                </c:pt>
                <c:pt idx="1">
                  <c:v> KAPİTAL SİGORTA LTD.</c:v>
                </c:pt>
                <c:pt idx="2">
                  <c:v>GÜVEN SİGORTA(KINRIS) ŞTİ.LTD </c:v>
                </c:pt>
                <c:pt idx="3">
                  <c:v>ŞEKER SİGORTA(KIBRIS)  LTD.</c:v>
                </c:pt>
                <c:pt idx="4">
                  <c:v>NORTHPRIME INSURANCE LTD.</c:v>
                </c:pt>
                <c:pt idx="5">
                  <c:v>AİG SİGORTA LTD.</c:v>
                </c:pt>
                <c:pt idx="6">
                  <c:v>ZİRVE SİGORTA LTD.</c:v>
                </c:pt>
                <c:pt idx="7">
                  <c:v>ZÜRİCH SİGORTA A.Ş</c:v>
                </c:pt>
                <c:pt idx="8">
                  <c:v>TÜRK SİGORTA LTD.</c:v>
                </c:pt>
                <c:pt idx="9">
                  <c:v>BEY SİGORTA LTD.</c:v>
                </c:pt>
                <c:pt idx="10">
                  <c:v>DAĞLI SİGORTA LTD.</c:v>
                </c:pt>
                <c:pt idx="11">
                  <c:v>AKFİNANS SİGORTA  LTD.</c:v>
                </c:pt>
                <c:pt idx="12">
                  <c:v>GOLD INSURANCE LTD.</c:v>
                </c:pt>
                <c:pt idx="13">
                  <c:v>LİMASOL SİGORTA LTD.</c:v>
                </c:pt>
                <c:pt idx="14">
                  <c:v>KIBRIS SİGORTA  ŞTİ.LTD</c:v>
                </c:pt>
                <c:pt idx="15">
                  <c:v>SEGURE INSURANCE LTD.</c:v>
                </c:pt>
                <c:pt idx="16">
                  <c:v> GROPUAMA SİGORTA AŞ.</c:v>
                </c:pt>
                <c:pt idx="17">
                  <c:v>GÜNEŞ  SİGORTA A.Ş</c:v>
                </c:pt>
                <c:pt idx="18">
                  <c:v>COMMERCİAL INSURANCE LTD.</c:v>
                </c:pt>
                <c:pt idx="19">
                  <c:v>AXA  SİGORTA A.Ş</c:v>
                </c:pt>
                <c:pt idx="20">
                  <c:v>GÜNEŞ-CAN SİGORTA LTD.</c:v>
                </c:pt>
                <c:pt idx="21">
                  <c:v>ANADOLU SİGORTA</c:v>
                </c:pt>
                <c:pt idx="22">
                  <c:v>AS-CAN SİGORTA ŞTİ LTD.</c:v>
                </c:pt>
                <c:pt idx="23">
                  <c:v>ZİRAAT SİGORTA A.Ş</c:v>
                </c:pt>
                <c:pt idx="24">
                  <c:v>TOWER INSURANCE LTD.</c:v>
                </c:pt>
                <c:pt idx="25">
                  <c:v>KIBRIS İKTİSAT SİGORTA LTD.</c:v>
                </c:pt>
                <c:pt idx="26">
                  <c:v>UNIVERSAL SİGORTA LTD.</c:v>
                </c:pt>
                <c:pt idx="27">
                  <c:v>AVEON SİGORTA LTD.</c:v>
                </c:pt>
                <c:pt idx="28">
                  <c:v>EUROCİTY INSURANCE LTD.</c:v>
                </c:pt>
                <c:pt idx="29">
                  <c:v>MAPFREE INSURANCE LTD.</c:v>
                </c:pt>
              </c:strCache>
            </c:strRef>
          </c:cat>
          <c:val>
            <c:numRef>
              <c:f>'Pasif (2)'!$C$8:$C$37</c:f>
              <c:numCache>
                <c:formatCode>#,##0.00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22656821.189999998</c:v>
                </c:pt>
                <c:pt idx="7">
                  <c:v>0</c:v>
                </c:pt>
                <c:pt idx="8">
                  <c:v>9148206.7300000004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97-424E-ADB8-507A07588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1921299264"/>
        <c:axId val="1921281312"/>
      </c:barChart>
      <c:catAx>
        <c:axId val="192129926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solidFill>
            <a:schemeClr val="bg1"/>
          </a:solidFill>
          <a:ln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281312"/>
        <c:crosses val="autoZero"/>
        <c:auto val="1"/>
        <c:lblAlgn val="ctr"/>
        <c:lblOffset val="100"/>
        <c:noMultiLvlLbl val="0"/>
      </c:catAx>
      <c:valAx>
        <c:axId val="1921281312"/>
        <c:scaling>
          <c:orientation val="minMax"/>
          <c:max val="10000000"/>
          <c:min val="100000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solidFill>
            <a:schemeClr val="bg1">
              <a:lumMod val="50000"/>
            </a:schemeClr>
          </a:solidFill>
          <a:ln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299264"/>
        <c:crosses val="autoZero"/>
        <c:crossBetween val="between"/>
        <c:majorUnit val="500000"/>
        <c:minorUnit val="30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'BLOKE TEM.(4)'!$B$3:$B$35</c:f>
              <c:strCache>
                <c:ptCount val="33"/>
                <c:pt idx="0">
                  <c:v>AKFİNANS SİGORTA  LTD.</c:v>
                </c:pt>
                <c:pt idx="1">
                  <c:v>ANADOLU HAYAT SİGORTA A.Ş.</c:v>
                </c:pt>
                <c:pt idx="2">
                  <c:v>ANADOLU SİGORTA A.Ş.</c:v>
                </c:pt>
                <c:pt idx="3">
                  <c:v>AS-CAN SİGORTA ŞTİ LTD.</c:v>
                </c:pt>
                <c:pt idx="4">
                  <c:v>AVEON SİGORTA LTD.</c:v>
                </c:pt>
                <c:pt idx="5">
                  <c:v>AXA  SİGORTA A.Ş</c:v>
                </c:pt>
                <c:pt idx="6">
                  <c:v>AXA HAYAT SİGORTA A.Ş.</c:v>
                </c:pt>
                <c:pt idx="7">
                  <c:v>BEY SİGORTA LTD.</c:v>
                </c:pt>
                <c:pt idx="8">
                  <c:v>CAN SİGORTA LTD.</c:v>
                </c:pt>
                <c:pt idx="9">
                  <c:v>COMMERCIAL INSURANCE LTD.</c:v>
                </c:pt>
                <c:pt idx="10">
                  <c:v>CREDİTWEST INSURANCE LTD.</c:v>
                </c:pt>
                <c:pt idx="11">
                  <c:v>DAĞLI SİGORTA LTD.</c:v>
                </c:pt>
                <c:pt idx="12">
                  <c:v>EUROCİTY INSURANCE LTD.</c:v>
                </c:pt>
                <c:pt idx="13">
                  <c:v>GOLD INSURANCE LTD.</c:v>
                </c:pt>
                <c:pt idx="14">
                  <c:v>GROUPAMA SİGORTA AŞ.</c:v>
                </c:pt>
                <c:pt idx="15">
                  <c:v>GÜNEŞ  SİGORTA A.Ş</c:v>
                </c:pt>
                <c:pt idx="16">
                  <c:v>GÜVEN SİGORTA(KIBRIS) ŞTİ.LTD </c:v>
                </c:pt>
                <c:pt idx="17">
                  <c:v>KIBRIS SİGORTA  ŞTİ.LTD</c:v>
                </c:pt>
                <c:pt idx="18">
                  <c:v>LİMASOL SİGORTA LTD.</c:v>
                </c:pt>
                <c:pt idx="19">
                  <c:v>MAPFREE INSURANCE LTD.</c:v>
                </c:pt>
                <c:pt idx="20">
                  <c:v>NORTHPRIME INSURANCE LTD.</c:v>
                </c:pt>
                <c:pt idx="21">
                  <c:v>SEGURE INSURANCE LTD.</c:v>
                </c:pt>
                <c:pt idx="22">
                  <c:v>ŞEKER SİGORTA(KIBRIS)  LTD.</c:v>
                </c:pt>
                <c:pt idx="23">
                  <c:v>TOWER INSURANCE LTD.</c:v>
                </c:pt>
                <c:pt idx="24">
                  <c:v>TÜRK SİGORTA LTD.</c:v>
                </c:pt>
                <c:pt idx="25">
                  <c:v>KIBRIS İKTİSAT SİGORTA LTD.</c:v>
                </c:pt>
                <c:pt idx="26">
                  <c:v>UNIVERSAL SİGORTA LTD.</c:v>
                </c:pt>
                <c:pt idx="27">
                  <c:v>VAKIF EMEKLİLİK A.Ş.</c:v>
                </c:pt>
                <c:pt idx="28">
                  <c:v>ZİRVE SİGORTA LTD.</c:v>
                </c:pt>
                <c:pt idx="29">
                  <c:v>ZÜRİH SİGORTA A.Ş</c:v>
                </c:pt>
                <c:pt idx="30">
                  <c:v>RAY SİGORTA A.Ş.</c:v>
                </c:pt>
                <c:pt idx="31">
                  <c:v>ERGO İSVİÇRE A.Ş.</c:v>
                </c:pt>
                <c:pt idx="32">
                  <c:v>KAPİTAL SİGORTA LTD.</c:v>
                </c:pt>
              </c:strCache>
            </c:strRef>
          </c:cat>
          <c:val>
            <c:numRef>
              <c:f>'BLOKE TEM.(4)'!$D$3:$D$35</c:f>
              <c:numCache>
                <c:formatCode>#,##0</c:formatCode>
                <c:ptCount val="33"/>
                <c:pt idx="0">
                  <c:v>146499</c:v>
                </c:pt>
                <c:pt idx="1">
                  <c:v>1000000</c:v>
                </c:pt>
                <c:pt idx="2">
                  <c:v>2217000</c:v>
                </c:pt>
                <c:pt idx="3">
                  <c:v>374926</c:v>
                </c:pt>
                <c:pt idx="4">
                  <c:v>357000</c:v>
                </c:pt>
                <c:pt idx="5">
                  <c:v>1220000</c:v>
                </c:pt>
                <c:pt idx="6">
                  <c:v>0</c:v>
                </c:pt>
                <c:pt idx="7">
                  <c:v>26733</c:v>
                </c:pt>
                <c:pt idx="8">
                  <c:v>549000</c:v>
                </c:pt>
                <c:pt idx="9">
                  <c:v>722000</c:v>
                </c:pt>
                <c:pt idx="10">
                  <c:v>1250000</c:v>
                </c:pt>
                <c:pt idx="11">
                  <c:v>546500</c:v>
                </c:pt>
                <c:pt idx="12">
                  <c:v>370000</c:v>
                </c:pt>
                <c:pt idx="13">
                  <c:v>161112</c:v>
                </c:pt>
                <c:pt idx="14">
                  <c:v>815000</c:v>
                </c:pt>
                <c:pt idx="15">
                  <c:v>420000</c:v>
                </c:pt>
                <c:pt idx="16">
                  <c:v>466106</c:v>
                </c:pt>
                <c:pt idx="17">
                  <c:v>1250000</c:v>
                </c:pt>
                <c:pt idx="18">
                  <c:v>903000</c:v>
                </c:pt>
                <c:pt idx="19">
                  <c:v>500000</c:v>
                </c:pt>
                <c:pt idx="20">
                  <c:v>153000</c:v>
                </c:pt>
                <c:pt idx="21">
                  <c:v>649000</c:v>
                </c:pt>
                <c:pt idx="22">
                  <c:v>1261931</c:v>
                </c:pt>
                <c:pt idx="23">
                  <c:v>126000</c:v>
                </c:pt>
                <c:pt idx="24">
                  <c:v>239000</c:v>
                </c:pt>
                <c:pt idx="25">
                  <c:v>548587</c:v>
                </c:pt>
                <c:pt idx="26">
                  <c:v>331124</c:v>
                </c:pt>
                <c:pt idx="27">
                  <c:v>311817</c:v>
                </c:pt>
                <c:pt idx="28">
                  <c:v>282000</c:v>
                </c:pt>
                <c:pt idx="29">
                  <c:v>250000</c:v>
                </c:pt>
                <c:pt idx="30">
                  <c:v>182800</c:v>
                </c:pt>
                <c:pt idx="31">
                  <c:v>140000</c:v>
                </c:pt>
                <c:pt idx="32">
                  <c:v>670000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C5-4694-A46E-74E875F1A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1282400"/>
        <c:axId val="1921296000"/>
      </c:barChart>
      <c:catAx>
        <c:axId val="1921282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1921296000"/>
        <c:crosses val="autoZero"/>
        <c:auto val="1"/>
        <c:lblAlgn val="ctr"/>
        <c:lblOffset val="100"/>
        <c:noMultiLvlLbl val="0"/>
      </c:catAx>
      <c:valAx>
        <c:axId val="19212960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21282400"/>
        <c:crosses val="autoZero"/>
        <c:crossBetween val="between"/>
        <c:dispUnits>
          <c:custUnit val="100"/>
          <c:dispUnitsLbl/>
        </c:dispUnits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 paperSize="9"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ÖZKAYNAKLAR 2022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 yılı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327365275181158"/>
          <c:y val="4.9925558312655091E-2"/>
          <c:w val="0.8666906844616693"/>
          <c:h val="0.52367610376246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'Pasif Hes.'!$G$7</c:f>
              <c:strCache>
                <c:ptCount val="1"/>
                <c:pt idx="0">
                  <c:v>öz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'Pasif Hes.'!$B$8:$B$37</c:f>
              <c:strCache>
                <c:ptCount val="30"/>
                <c:pt idx="0">
                  <c:v>CREDİTWEST INSURANCE LTD.</c:v>
                </c:pt>
                <c:pt idx="1">
                  <c:v> KAPİTAL SİGORTA LTD.</c:v>
                </c:pt>
                <c:pt idx="2">
                  <c:v>GÜVEN SİGORTA(KINRIS) ŞTİ.LTD </c:v>
                </c:pt>
                <c:pt idx="3">
                  <c:v>ŞEKER SİGORTA(KIBRIS)  LTD.</c:v>
                </c:pt>
                <c:pt idx="4">
                  <c:v>NORTHPRIME INSURANCE LTD.</c:v>
                </c:pt>
                <c:pt idx="5">
                  <c:v>AİG SİGORTA A.Ş</c:v>
                </c:pt>
                <c:pt idx="6">
                  <c:v>ZİRVE SİGORTA LTD.</c:v>
                </c:pt>
                <c:pt idx="7">
                  <c:v>ZÜRİCH SİGORTA A.Ş</c:v>
                </c:pt>
                <c:pt idx="8">
                  <c:v>TÜRK SİGORTA LTD.</c:v>
                </c:pt>
                <c:pt idx="9">
                  <c:v>BEY SİGORTA LTD.</c:v>
                </c:pt>
                <c:pt idx="10">
                  <c:v>DAĞLI SİGORTA LTD.</c:v>
                </c:pt>
                <c:pt idx="11">
                  <c:v>AKFİNANS SİGORTA  LTD.</c:v>
                </c:pt>
                <c:pt idx="12">
                  <c:v>GOLD INSURANCE LTD.</c:v>
                </c:pt>
                <c:pt idx="13">
                  <c:v>LİMASOL SİGORTA LTD.</c:v>
                </c:pt>
                <c:pt idx="14">
                  <c:v>KIBRIS SİGORTA  ŞTİ.LTD</c:v>
                </c:pt>
                <c:pt idx="15">
                  <c:v>SEGURE INSURANCE LTD.</c:v>
                </c:pt>
                <c:pt idx="16">
                  <c:v> GROPUAMA SİGORTA AŞ.</c:v>
                </c:pt>
                <c:pt idx="17">
                  <c:v>NEAR EAST SİGORTA LTD</c:v>
                </c:pt>
                <c:pt idx="18">
                  <c:v>COMMERCİAL INSURANCE LTD.</c:v>
                </c:pt>
                <c:pt idx="19">
                  <c:v>AXA  SİGORTA A.Ş</c:v>
                </c:pt>
                <c:pt idx="20">
                  <c:v>GÜNEŞ-CAN SİGORTA LTD.</c:v>
                </c:pt>
                <c:pt idx="21">
                  <c:v>ANADOLU SİGORTA</c:v>
                </c:pt>
                <c:pt idx="22">
                  <c:v>AS-CAN SİGORTA ŞTİ LTD.</c:v>
                </c:pt>
                <c:pt idx="23">
                  <c:v>TÜRKİYE A.Ş</c:v>
                </c:pt>
                <c:pt idx="24">
                  <c:v>TOWER INSURANCE LTD.</c:v>
                </c:pt>
                <c:pt idx="25">
                  <c:v>KIBRIS İKTİSAT SİGORTA LTD.</c:v>
                </c:pt>
                <c:pt idx="26">
                  <c:v>UNIVERSAL SİGORTA LTD.</c:v>
                </c:pt>
                <c:pt idx="27">
                  <c:v>AVEON SİGORTA LTD.</c:v>
                </c:pt>
                <c:pt idx="28">
                  <c:v>EUROCİTY INSURANCE LTD.</c:v>
                </c:pt>
                <c:pt idx="29">
                  <c:v>MAPFREE INSURANCE LTD.</c:v>
                </c:pt>
              </c:strCache>
            </c:strRef>
          </c:cat>
          <c:val>
            <c:numRef>
              <c:f>'Pasif Hes.'!$G$8:$G$37</c:f>
              <c:numCache>
                <c:formatCode>#,##0.00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20366734.969999999</c:v>
                </c:pt>
                <c:pt idx="7">
                  <c:v>0</c:v>
                </c:pt>
                <c:pt idx="8">
                  <c:v>18716751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50-4D11-BC02-77748B489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21284032"/>
        <c:axId val="1921279680"/>
      </c:barChart>
      <c:catAx>
        <c:axId val="1921284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279680"/>
        <c:crosses val="autoZero"/>
        <c:auto val="1"/>
        <c:lblAlgn val="ctr"/>
        <c:lblOffset val="100"/>
        <c:noMultiLvlLbl val="0"/>
      </c:catAx>
      <c:valAx>
        <c:axId val="1921279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284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ÖZKAYNAKLAR 2022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 yılı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327365275181158"/>
          <c:y val="4.9925558312655091E-2"/>
          <c:w val="0.8666906844616693"/>
          <c:h val="0.52367610376246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'Pasif Hes.'!$G$7</c:f>
              <c:strCache>
                <c:ptCount val="1"/>
                <c:pt idx="0">
                  <c:v>öz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'Pasif Hes.'!$B$8:$B$37</c:f>
              <c:strCache>
                <c:ptCount val="30"/>
                <c:pt idx="0">
                  <c:v>CREDİTWEST INSURANCE LTD.</c:v>
                </c:pt>
                <c:pt idx="1">
                  <c:v> KAPİTAL SİGORTA LTD.</c:v>
                </c:pt>
                <c:pt idx="2">
                  <c:v>GÜVEN SİGORTA(KINRIS) ŞTİ.LTD </c:v>
                </c:pt>
                <c:pt idx="3">
                  <c:v>ŞEKER SİGORTA(KIBRIS)  LTD.</c:v>
                </c:pt>
                <c:pt idx="4">
                  <c:v>NORTHPRIME INSURANCE LTD.</c:v>
                </c:pt>
                <c:pt idx="5">
                  <c:v>AİG SİGORTA A.Ş</c:v>
                </c:pt>
                <c:pt idx="6">
                  <c:v>ZİRVE SİGORTA LTD.</c:v>
                </c:pt>
                <c:pt idx="7">
                  <c:v>ZÜRİCH SİGORTA A.Ş</c:v>
                </c:pt>
                <c:pt idx="8">
                  <c:v>TÜRK SİGORTA LTD.</c:v>
                </c:pt>
                <c:pt idx="9">
                  <c:v>BEY SİGORTA LTD.</c:v>
                </c:pt>
                <c:pt idx="10">
                  <c:v>DAĞLI SİGORTA LTD.</c:v>
                </c:pt>
                <c:pt idx="11">
                  <c:v>AKFİNANS SİGORTA  LTD.</c:v>
                </c:pt>
                <c:pt idx="12">
                  <c:v>GOLD INSURANCE LTD.</c:v>
                </c:pt>
                <c:pt idx="13">
                  <c:v>LİMASOL SİGORTA LTD.</c:v>
                </c:pt>
                <c:pt idx="14">
                  <c:v>KIBRIS SİGORTA  ŞTİ.LTD</c:v>
                </c:pt>
                <c:pt idx="15">
                  <c:v>SEGURE INSURANCE LTD.</c:v>
                </c:pt>
                <c:pt idx="16">
                  <c:v> GROPUAMA SİGORTA AŞ.</c:v>
                </c:pt>
                <c:pt idx="17">
                  <c:v>NEAR EAST SİGORTA LTD</c:v>
                </c:pt>
                <c:pt idx="18">
                  <c:v>COMMERCİAL INSURANCE LTD.</c:v>
                </c:pt>
                <c:pt idx="19">
                  <c:v>AXA  SİGORTA A.Ş</c:v>
                </c:pt>
                <c:pt idx="20">
                  <c:v>GÜNEŞ-CAN SİGORTA LTD.</c:v>
                </c:pt>
                <c:pt idx="21">
                  <c:v>ANADOLU SİGORTA</c:v>
                </c:pt>
                <c:pt idx="22">
                  <c:v>AS-CAN SİGORTA ŞTİ LTD.</c:v>
                </c:pt>
                <c:pt idx="23">
                  <c:v>TÜRKİYE A.Ş</c:v>
                </c:pt>
                <c:pt idx="24">
                  <c:v>TOWER INSURANCE LTD.</c:v>
                </c:pt>
                <c:pt idx="25">
                  <c:v>KIBRIS İKTİSAT SİGORTA LTD.</c:v>
                </c:pt>
                <c:pt idx="26">
                  <c:v>UNIVERSAL SİGORTA LTD.</c:v>
                </c:pt>
                <c:pt idx="27">
                  <c:v>AVEON SİGORTA LTD.</c:v>
                </c:pt>
                <c:pt idx="28">
                  <c:v>EUROCİTY INSURANCE LTD.</c:v>
                </c:pt>
                <c:pt idx="29">
                  <c:v>MAPFREE INSURANCE LTD.</c:v>
                </c:pt>
              </c:strCache>
            </c:strRef>
          </c:cat>
          <c:val>
            <c:numRef>
              <c:f>'Pasif Hes.'!$G$8:$G$37</c:f>
              <c:numCache>
                <c:formatCode>#,##0.00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20366734.969999999</c:v>
                </c:pt>
                <c:pt idx="7">
                  <c:v>0</c:v>
                </c:pt>
                <c:pt idx="8">
                  <c:v>18716751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E5-464E-A4DC-D49D7AF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21280768"/>
        <c:axId val="1921275328"/>
      </c:barChart>
      <c:catAx>
        <c:axId val="192128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275328"/>
        <c:crosses val="autoZero"/>
        <c:auto val="1"/>
        <c:lblAlgn val="ctr"/>
        <c:lblOffset val="100"/>
        <c:noMultiLvlLbl val="0"/>
      </c:catAx>
      <c:valAx>
        <c:axId val="1921275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280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623206474190724"/>
          <c:y val="0.12741688538932633"/>
          <c:w val="0.76839501312335956"/>
          <c:h val="0.495695902595508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'Pasif (4)'!$C$7</c:f>
              <c:strCache>
                <c:ptCount val="1"/>
                <c:pt idx="0">
                  <c:v>BORÇLAR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'Pasif (4)'!$B$8:$B$37</c:f>
              <c:strCache>
                <c:ptCount val="30"/>
                <c:pt idx="0">
                  <c:v>CREDİTWEST INSURANCE LTD.</c:v>
                </c:pt>
                <c:pt idx="1">
                  <c:v> KAPİTAL SİGORTA LTD.</c:v>
                </c:pt>
                <c:pt idx="2">
                  <c:v>GÜVEN SİGORTA(KINRIS) ŞTİ.LTD </c:v>
                </c:pt>
                <c:pt idx="3">
                  <c:v>ŞEKER SİGORTA(KIBRIS)  LTD.</c:v>
                </c:pt>
                <c:pt idx="4">
                  <c:v>NORTHPRIME INSURANCE LTD.</c:v>
                </c:pt>
                <c:pt idx="5">
                  <c:v>GULF SİGORTA LTD.</c:v>
                </c:pt>
                <c:pt idx="6">
                  <c:v>ZİRVE SİGORTA LTD.</c:v>
                </c:pt>
                <c:pt idx="7">
                  <c:v>ZÜRİCH SİGORTA A.Ş</c:v>
                </c:pt>
                <c:pt idx="8">
                  <c:v>TÜRK SİGORTA LTD.</c:v>
                </c:pt>
                <c:pt idx="9">
                  <c:v>BEY SİGORTA LTD.</c:v>
                </c:pt>
                <c:pt idx="10">
                  <c:v>DAĞLI SİGORTA LTD.</c:v>
                </c:pt>
                <c:pt idx="11">
                  <c:v>AKFİNANS SİGORTA  LTD.</c:v>
                </c:pt>
                <c:pt idx="12">
                  <c:v>GOLD INSURANCE LTD.</c:v>
                </c:pt>
                <c:pt idx="13">
                  <c:v>LİMASOL SİGORTA LTD.</c:v>
                </c:pt>
                <c:pt idx="14">
                  <c:v>KIBRIS SİGORTA  ŞTİ.LTD</c:v>
                </c:pt>
                <c:pt idx="15">
                  <c:v>SEGURE INSURANCE LTD.</c:v>
                </c:pt>
                <c:pt idx="16">
                  <c:v> GROPUAMA SİGORTA AŞ.</c:v>
                </c:pt>
                <c:pt idx="17">
                  <c:v>GÜNEŞ  SİGORTA A.Ş</c:v>
                </c:pt>
                <c:pt idx="18">
                  <c:v>COMMERCİAL INSURANCE LTD.</c:v>
                </c:pt>
                <c:pt idx="19">
                  <c:v>AXA  SİGORTA A.Ş</c:v>
                </c:pt>
                <c:pt idx="20">
                  <c:v>GÜNEŞ-CAN SİGORTA LTD.</c:v>
                </c:pt>
                <c:pt idx="21">
                  <c:v>ANADOLU SİGORTA</c:v>
                </c:pt>
                <c:pt idx="22">
                  <c:v>AS-CAN SİGORTA ŞTİ LTD.</c:v>
                </c:pt>
                <c:pt idx="23">
                  <c:v>NEAR EAST SİGORTA LTD.</c:v>
                </c:pt>
                <c:pt idx="24">
                  <c:v>TOWER INSURANCE LTD.</c:v>
                </c:pt>
                <c:pt idx="25">
                  <c:v>KIBRIS İKTİSAT SİGORTA LTD.</c:v>
                </c:pt>
                <c:pt idx="26">
                  <c:v>UNIVERSAL SİGORTA LTD.</c:v>
                </c:pt>
                <c:pt idx="27">
                  <c:v>AVEON SİGORTA LTD.</c:v>
                </c:pt>
                <c:pt idx="28">
                  <c:v>EUROCİTY INSURANCE LTD.</c:v>
                </c:pt>
                <c:pt idx="29">
                  <c:v>MAPFREE INSURANCE LTD.</c:v>
                </c:pt>
              </c:strCache>
            </c:strRef>
          </c:cat>
          <c:val>
            <c:numRef>
              <c:f>'Pasif (4)'!$C$8:$C$37</c:f>
              <c:numCache>
                <c:formatCode>#,##0.00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22656821.189999998</c:v>
                </c:pt>
                <c:pt idx="7">
                  <c:v>0</c:v>
                </c:pt>
                <c:pt idx="8">
                  <c:v>9148206.7300000004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99-464C-84D7-632C0B39B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1921301440"/>
        <c:axId val="1921275872"/>
      </c:barChart>
      <c:catAx>
        <c:axId val="192130144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275872"/>
        <c:crosses val="autoZero"/>
        <c:auto val="1"/>
        <c:lblAlgn val="ctr"/>
        <c:lblOffset val="100"/>
        <c:noMultiLvlLbl val="0"/>
      </c:catAx>
      <c:valAx>
        <c:axId val="1921275872"/>
        <c:scaling>
          <c:orientation val="minMax"/>
          <c:max val="4000000"/>
          <c:min val="15000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301440"/>
        <c:crosses val="autoZero"/>
        <c:crossBetween val="between"/>
        <c:majorUnit val="400000"/>
        <c:minorUnit val="20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'SİGORTALILAR ACENTE ALAC.'!$B$3:$B$32</c:f>
              <c:strCache>
                <c:ptCount val="30"/>
                <c:pt idx="0">
                  <c:v>CREDİTWEST INSURANCE LTD.</c:v>
                </c:pt>
                <c:pt idx="1">
                  <c:v>KAPİTAL SİGORTA LTD.</c:v>
                </c:pt>
                <c:pt idx="2">
                  <c:v>GÜVEN SİGORTA(KIBRIS) ŞTİ.LTD </c:v>
                </c:pt>
                <c:pt idx="3">
                  <c:v>ŞEKER SİGORTA(KIBRIS)  LTD.</c:v>
                </c:pt>
                <c:pt idx="4">
                  <c:v>NORTHPRIME INSURANCE LTD.</c:v>
                </c:pt>
                <c:pt idx="5">
                  <c:v>AİG SİGORTA A.Ş</c:v>
                </c:pt>
                <c:pt idx="6">
                  <c:v>ZİRVE SİGORTA LTD.</c:v>
                </c:pt>
                <c:pt idx="7">
                  <c:v>ZÜRİCH SİGORTA A.Ş</c:v>
                </c:pt>
                <c:pt idx="8">
                  <c:v>TÜRK SİGORTA LTD.</c:v>
                </c:pt>
                <c:pt idx="9">
                  <c:v>BEY SİGORTA LTD.</c:v>
                </c:pt>
                <c:pt idx="10">
                  <c:v>DAĞLI SİGORTA LTD.</c:v>
                </c:pt>
                <c:pt idx="11">
                  <c:v>AKFİNANS SİGORTA  LTD.</c:v>
                </c:pt>
                <c:pt idx="12">
                  <c:v>GOLD INSURANCE LTD.</c:v>
                </c:pt>
                <c:pt idx="13">
                  <c:v>LİMASOL SİGORTA LTD.</c:v>
                </c:pt>
                <c:pt idx="14">
                  <c:v>KIBRIS SİGORTA  ŞTİ.LTD</c:v>
                </c:pt>
                <c:pt idx="15">
                  <c:v>SEGURE INSURANCE LTD.</c:v>
                </c:pt>
                <c:pt idx="16">
                  <c:v> GROUPAMA SİGORTA AŞ.</c:v>
                </c:pt>
                <c:pt idx="17">
                  <c:v>GÜNEŞ  SİGORTA A.Ş</c:v>
                </c:pt>
                <c:pt idx="18">
                  <c:v>COMMERCIAL INSURANCE LTD.</c:v>
                </c:pt>
                <c:pt idx="19">
                  <c:v>AXA OYAK SİGORTA A.Ş</c:v>
                </c:pt>
                <c:pt idx="20">
                  <c:v>CAN SİGORTA LTD.</c:v>
                </c:pt>
                <c:pt idx="21">
                  <c:v>ANADOLU SİGORTA A.Ş.</c:v>
                </c:pt>
                <c:pt idx="22">
                  <c:v>AS-CAN SİGORTA ŞTİ LTD.</c:v>
                </c:pt>
                <c:pt idx="23">
                  <c:v>ZİRAAT SİGORTA A.Ş</c:v>
                </c:pt>
                <c:pt idx="24">
                  <c:v>TOWER INSURANCE LTD.</c:v>
                </c:pt>
                <c:pt idx="25">
                  <c:v>KIBRIS İKTİSAT SİGORTA LTD.</c:v>
                </c:pt>
                <c:pt idx="26">
                  <c:v>UNIVERSAL SİGORTA LTD.</c:v>
                </c:pt>
                <c:pt idx="27">
                  <c:v>AVEON SİGORTA LTD.</c:v>
                </c:pt>
                <c:pt idx="28">
                  <c:v>EUROCİTY INSURANCE LTD.</c:v>
                </c:pt>
                <c:pt idx="29">
                  <c:v>MAPFREE INSURANCE LTD.</c:v>
                </c:pt>
              </c:strCache>
            </c:strRef>
          </c:cat>
          <c:val>
            <c:numRef>
              <c:f>'SİGORTALILAR ACENTE ALAC.'!$C$3:$C$32</c:f>
              <c:numCache>
                <c:formatCode>#,##0.00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6358867.4000000004</c:v>
                </c:pt>
                <c:pt idx="7">
                  <c:v>0</c:v>
                </c:pt>
                <c:pt idx="8">
                  <c:v>3178753.02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DE-4A56-B33C-F86CF961BE6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921282944"/>
        <c:axId val="1921276416"/>
      </c:barChart>
      <c:catAx>
        <c:axId val="1921282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21276416"/>
        <c:crosses val="autoZero"/>
        <c:auto val="1"/>
        <c:lblAlgn val="ctr"/>
        <c:lblOffset val="100"/>
        <c:noMultiLvlLbl val="0"/>
      </c:catAx>
      <c:valAx>
        <c:axId val="1921276416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9212829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'ALACAKLAR DAĞILIMI'!$B$3:$B$32</c:f>
              <c:strCache>
                <c:ptCount val="30"/>
                <c:pt idx="0">
                  <c:v>CREDİTWEST INSURANCE LTD.</c:v>
                </c:pt>
                <c:pt idx="1">
                  <c:v>KAPİTAL SİGORTA LTD.</c:v>
                </c:pt>
                <c:pt idx="2">
                  <c:v>GÜVEN SİGORTA(KIBRIS) ŞTİ.LTD </c:v>
                </c:pt>
                <c:pt idx="3">
                  <c:v>ŞEKER SİGORTA(KIBRIS)  LTD.</c:v>
                </c:pt>
                <c:pt idx="4">
                  <c:v>NORTHPRIME INSURANCE LTD.</c:v>
                </c:pt>
                <c:pt idx="5">
                  <c:v>AİG SİGORTA A.Ş</c:v>
                </c:pt>
                <c:pt idx="6">
                  <c:v>ZİRVE SİGORTA LTD.</c:v>
                </c:pt>
                <c:pt idx="7">
                  <c:v>ZÜRİCH SİGORTA A.Ş</c:v>
                </c:pt>
                <c:pt idx="8">
                  <c:v>TÜRK SİGORTA LTD.</c:v>
                </c:pt>
                <c:pt idx="9">
                  <c:v>BEY SİGORTA LTD.</c:v>
                </c:pt>
                <c:pt idx="10">
                  <c:v>DAĞLI SİGORTA LTD.</c:v>
                </c:pt>
                <c:pt idx="11">
                  <c:v>AKFİNANS SİGORTA  LTD.</c:v>
                </c:pt>
                <c:pt idx="12">
                  <c:v>GOLD INSURANCE LTD.</c:v>
                </c:pt>
                <c:pt idx="13">
                  <c:v>LİMASOL SİGORTA LTD.</c:v>
                </c:pt>
                <c:pt idx="14">
                  <c:v>KIBRIS SİGORTA  ŞTİ.LTD</c:v>
                </c:pt>
                <c:pt idx="15">
                  <c:v>SEGURE INSURANCE LTD.</c:v>
                </c:pt>
                <c:pt idx="16">
                  <c:v> GROUPAMA SİGORTA AŞ.</c:v>
                </c:pt>
                <c:pt idx="17">
                  <c:v>GÜNEŞ  SİGORTA A.Ş</c:v>
                </c:pt>
                <c:pt idx="18">
                  <c:v>COMMERCIAL INSURANCE LTD.</c:v>
                </c:pt>
                <c:pt idx="19">
                  <c:v>AXA OYAK SİGORTA A.Ş</c:v>
                </c:pt>
                <c:pt idx="20">
                  <c:v>CAN SİGORTA LTD.</c:v>
                </c:pt>
                <c:pt idx="21">
                  <c:v>ANADOLU SİGORTA A.Ş.</c:v>
                </c:pt>
                <c:pt idx="22">
                  <c:v>AS-CAN SİGORTA ŞTİ LTD.</c:v>
                </c:pt>
                <c:pt idx="23">
                  <c:v>ZİRAAT SİGORTA A.Ş</c:v>
                </c:pt>
                <c:pt idx="24">
                  <c:v>TOWER INSURANCE LTD.</c:v>
                </c:pt>
                <c:pt idx="25">
                  <c:v>KIBRIS İKTİSAT SİGORTA LTD.</c:v>
                </c:pt>
                <c:pt idx="26">
                  <c:v>UNIVERSAL SİGORTA LTD.</c:v>
                </c:pt>
                <c:pt idx="27">
                  <c:v>AVEON SİGORTA LTD.</c:v>
                </c:pt>
                <c:pt idx="28">
                  <c:v>EUROCİTY INSURANCE LTD.</c:v>
                </c:pt>
                <c:pt idx="29">
                  <c:v>MAPFREE INSURANCE LTD.</c:v>
                </c:pt>
              </c:strCache>
            </c:strRef>
          </c:cat>
          <c:val>
            <c:numRef>
              <c:f>'ALACAKLAR DAĞILIMI'!$C$3:$C$32</c:f>
              <c:numCache>
                <c:formatCode>#,##0.00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6358867.4000000004</c:v>
                </c:pt>
                <c:pt idx="7">
                  <c:v>0</c:v>
                </c:pt>
                <c:pt idx="8">
                  <c:v>3178753.02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7C-4A85-BA41-B7DD912E2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1284576"/>
        <c:axId val="1921285120"/>
      </c:barChart>
      <c:catAx>
        <c:axId val="1921284576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1921285120"/>
        <c:crosses val="autoZero"/>
        <c:auto val="1"/>
        <c:lblAlgn val="ctr"/>
        <c:lblOffset val="100"/>
        <c:noMultiLvlLbl val="0"/>
      </c:catAx>
      <c:valAx>
        <c:axId val="192128512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9212845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1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 i="1" u="sng"/>
              <a:t>SİGOR</a:t>
            </a:r>
            <a:r>
              <a:rPr lang="tr-TR" b="1" i="1" u="sng"/>
              <a:t>TA ŞİRKETLERİNİN ALACAKLARI 2021</a:t>
            </a:r>
          </a:p>
          <a:p>
            <a:pPr>
              <a:defRPr sz="1400" b="1" i="1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 b="1" i="1" u="sng"/>
              <a:t> yılı</a:t>
            </a:r>
            <a:endParaRPr lang="en-US" b="1" i="1" u="sng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'ALACAKLAR DAĞILIMI'!$C$2</c:f>
              <c:strCache>
                <c:ptCount val="1"/>
                <c:pt idx="0">
                  <c:v>SİGORTALILAR ALACAKLARI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'ALACAKLAR DAĞILIMI'!$B$3:$B$32</c:f>
              <c:strCache>
                <c:ptCount val="30"/>
                <c:pt idx="0">
                  <c:v>CREDİTWEST INSURANCE LTD.</c:v>
                </c:pt>
                <c:pt idx="1">
                  <c:v>KAPİTAL SİGORTA LTD.</c:v>
                </c:pt>
                <c:pt idx="2">
                  <c:v>GÜVEN SİGORTA(KIBRIS) ŞTİ.LTD </c:v>
                </c:pt>
                <c:pt idx="3">
                  <c:v>ŞEKER SİGORTA(KIBRIS)  LTD.</c:v>
                </c:pt>
                <c:pt idx="4">
                  <c:v>NORTHPRIME INSURANCE LTD.</c:v>
                </c:pt>
                <c:pt idx="5">
                  <c:v>AİG SİGORTA A.Ş</c:v>
                </c:pt>
                <c:pt idx="6">
                  <c:v>ZİRVE SİGORTA LTD.</c:v>
                </c:pt>
                <c:pt idx="7">
                  <c:v>ZÜRİCH SİGORTA A.Ş</c:v>
                </c:pt>
                <c:pt idx="8">
                  <c:v>TÜRK SİGORTA LTD.</c:v>
                </c:pt>
                <c:pt idx="9">
                  <c:v>BEY SİGORTA LTD.</c:v>
                </c:pt>
                <c:pt idx="10">
                  <c:v>DAĞLI SİGORTA LTD.</c:v>
                </c:pt>
                <c:pt idx="11">
                  <c:v>AKFİNANS SİGORTA  LTD.</c:v>
                </c:pt>
                <c:pt idx="12">
                  <c:v>GOLD INSURANCE LTD.</c:v>
                </c:pt>
                <c:pt idx="13">
                  <c:v>LİMASOL SİGORTA LTD.</c:v>
                </c:pt>
                <c:pt idx="14">
                  <c:v>KIBRIS SİGORTA  ŞTİ.LTD</c:v>
                </c:pt>
                <c:pt idx="15">
                  <c:v>SEGURE INSURANCE LTD.</c:v>
                </c:pt>
                <c:pt idx="16">
                  <c:v> GROUPAMA SİGORTA AŞ.</c:v>
                </c:pt>
                <c:pt idx="17">
                  <c:v>GÜNEŞ  SİGORTA A.Ş</c:v>
                </c:pt>
                <c:pt idx="18">
                  <c:v>COMMERCIAL INSURANCE LTD.</c:v>
                </c:pt>
                <c:pt idx="19">
                  <c:v>AXA OYAK SİGORTA A.Ş</c:v>
                </c:pt>
                <c:pt idx="20">
                  <c:v>CAN SİGORTA LTD.</c:v>
                </c:pt>
                <c:pt idx="21">
                  <c:v>ANADOLU SİGORTA A.Ş.</c:v>
                </c:pt>
                <c:pt idx="22">
                  <c:v>AS-CAN SİGORTA ŞTİ LTD.</c:v>
                </c:pt>
                <c:pt idx="23">
                  <c:v>ZİRAAT SİGORTA A.Ş</c:v>
                </c:pt>
                <c:pt idx="24">
                  <c:v>TOWER INSURANCE LTD.</c:v>
                </c:pt>
                <c:pt idx="25">
                  <c:v>KIBRIS İKTİSAT SİGORTA LTD.</c:v>
                </c:pt>
                <c:pt idx="26">
                  <c:v>UNIVERSAL SİGORTA LTD.</c:v>
                </c:pt>
                <c:pt idx="27">
                  <c:v>AVEON SİGORTA LTD.</c:v>
                </c:pt>
                <c:pt idx="28">
                  <c:v>EUROCİTY INSURANCE LTD.</c:v>
                </c:pt>
                <c:pt idx="29">
                  <c:v>MAPFREE INSURANCE LTD.</c:v>
                </c:pt>
              </c:strCache>
            </c:strRef>
          </c:cat>
          <c:val>
            <c:numRef>
              <c:f>'ALACAKLAR DAĞILIMI'!$C$3:$C$32</c:f>
              <c:numCache>
                <c:formatCode>#,##0.00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6358867.4000000004</c:v>
                </c:pt>
                <c:pt idx="7">
                  <c:v>0</c:v>
                </c:pt>
                <c:pt idx="8">
                  <c:v>3178753.02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09-4A07-9DD9-A3926E91F2D5}"/>
            </c:ext>
          </c:extLst>
        </c:ser>
        <c:ser>
          <c:idx val="1"/>
          <c:order val="1"/>
          <c:tx>
            <c:strRef>
              <c:f>'ALACAKLAR DAĞILIMI'!$D$2</c:f>
              <c:strCache>
                <c:ptCount val="1"/>
                <c:pt idx="0">
                  <c:v>ACENTELERDEN ALACAKLAR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'ALACAKLAR DAĞILIMI'!$B$3:$B$32</c:f>
              <c:strCache>
                <c:ptCount val="30"/>
                <c:pt idx="0">
                  <c:v>CREDİTWEST INSURANCE LTD.</c:v>
                </c:pt>
                <c:pt idx="1">
                  <c:v>KAPİTAL SİGORTA LTD.</c:v>
                </c:pt>
                <c:pt idx="2">
                  <c:v>GÜVEN SİGORTA(KIBRIS) ŞTİ.LTD </c:v>
                </c:pt>
                <c:pt idx="3">
                  <c:v>ŞEKER SİGORTA(KIBRIS)  LTD.</c:v>
                </c:pt>
                <c:pt idx="4">
                  <c:v>NORTHPRIME INSURANCE LTD.</c:v>
                </c:pt>
                <c:pt idx="5">
                  <c:v>AİG SİGORTA A.Ş</c:v>
                </c:pt>
                <c:pt idx="6">
                  <c:v>ZİRVE SİGORTA LTD.</c:v>
                </c:pt>
                <c:pt idx="7">
                  <c:v>ZÜRİCH SİGORTA A.Ş</c:v>
                </c:pt>
                <c:pt idx="8">
                  <c:v>TÜRK SİGORTA LTD.</c:v>
                </c:pt>
                <c:pt idx="9">
                  <c:v>BEY SİGORTA LTD.</c:v>
                </c:pt>
                <c:pt idx="10">
                  <c:v>DAĞLI SİGORTA LTD.</c:v>
                </c:pt>
                <c:pt idx="11">
                  <c:v>AKFİNANS SİGORTA  LTD.</c:v>
                </c:pt>
                <c:pt idx="12">
                  <c:v>GOLD INSURANCE LTD.</c:v>
                </c:pt>
                <c:pt idx="13">
                  <c:v>LİMASOL SİGORTA LTD.</c:v>
                </c:pt>
                <c:pt idx="14">
                  <c:v>KIBRIS SİGORTA  ŞTİ.LTD</c:v>
                </c:pt>
                <c:pt idx="15">
                  <c:v>SEGURE INSURANCE LTD.</c:v>
                </c:pt>
                <c:pt idx="16">
                  <c:v> GROUPAMA SİGORTA AŞ.</c:v>
                </c:pt>
                <c:pt idx="17">
                  <c:v>GÜNEŞ  SİGORTA A.Ş</c:v>
                </c:pt>
                <c:pt idx="18">
                  <c:v>COMMERCIAL INSURANCE LTD.</c:v>
                </c:pt>
                <c:pt idx="19">
                  <c:v>AXA OYAK SİGORTA A.Ş</c:v>
                </c:pt>
                <c:pt idx="20">
                  <c:v>CAN SİGORTA LTD.</c:v>
                </c:pt>
                <c:pt idx="21">
                  <c:v>ANADOLU SİGORTA A.Ş.</c:v>
                </c:pt>
                <c:pt idx="22">
                  <c:v>AS-CAN SİGORTA ŞTİ LTD.</c:v>
                </c:pt>
                <c:pt idx="23">
                  <c:v>ZİRAAT SİGORTA A.Ş</c:v>
                </c:pt>
                <c:pt idx="24">
                  <c:v>TOWER INSURANCE LTD.</c:v>
                </c:pt>
                <c:pt idx="25">
                  <c:v>KIBRIS İKTİSAT SİGORTA LTD.</c:v>
                </c:pt>
                <c:pt idx="26">
                  <c:v>UNIVERSAL SİGORTA LTD.</c:v>
                </c:pt>
                <c:pt idx="27">
                  <c:v>AVEON SİGORTA LTD.</c:v>
                </c:pt>
                <c:pt idx="28">
                  <c:v>EUROCİTY INSURANCE LTD.</c:v>
                </c:pt>
                <c:pt idx="29">
                  <c:v>MAPFREE INSURANCE LTD.</c:v>
                </c:pt>
              </c:strCache>
            </c:strRef>
          </c:cat>
          <c:val>
            <c:numRef>
              <c:f>'ALACAKLAR DAĞILIMI'!$D$3:$D$32</c:f>
              <c:numCache>
                <c:formatCode>#,##0.00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56618.86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09-4A07-9DD9-A3926E91F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21286752"/>
        <c:axId val="1921288384"/>
        <c:axId val="0"/>
      </c:bar3DChart>
      <c:catAx>
        <c:axId val="1921286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288384"/>
        <c:crosses val="autoZero"/>
        <c:auto val="1"/>
        <c:lblAlgn val="ctr"/>
        <c:lblOffset val="100"/>
        <c:noMultiLvlLbl val="0"/>
      </c:catAx>
      <c:valAx>
        <c:axId val="1921288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286752"/>
        <c:crosses val="autoZero"/>
        <c:crossBetween val="between"/>
        <c:majorUnit val="10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SİGOR</a:t>
            </a:r>
            <a:r>
              <a:rPr lang="tr-TR"/>
              <a:t>TA ŞİRKETLERİNİN ALACAKLARI 2022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tr-TR"/>
              <a:t> yılı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'ALACAKLAR DAĞILIMI'!$C$2</c:f>
              <c:strCache>
                <c:ptCount val="1"/>
                <c:pt idx="0">
                  <c:v>SİGORTALILAR ALACAKLARI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'ALACAKLAR DAĞILIMI'!$B$3:$B$32</c:f>
              <c:strCache>
                <c:ptCount val="30"/>
                <c:pt idx="0">
                  <c:v>CREDİTWEST INSURANCE LTD.</c:v>
                </c:pt>
                <c:pt idx="1">
                  <c:v>KAPİTAL SİGORTA LTD.</c:v>
                </c:pt>
                <c:pt idx="2">
                  <c:v>GÜVEN SİGORTA(KIBRIS) ŞTİ.LTD </c:v>
                </c:pt>
                <c:pt idx="3">
                  <c:v>ŞEKER SİGORTA(KIBRIS)  LTD.</c:v>
                </c:pt>
                <c:pt idx="4">
                  <c:v>NORTHPRIME INSURANCE LTD.</c:v>
                </c:pt>
                <c:pt idx="5">
                  <c:v>AİG SİGORTA A.Ş</c:v>
                </c:pt>
                <c:pt idx="6">
                  <c:v>ZİRVE SİGORTA LTD.</c:v>
                </c:pt>
                <c:pt idx="7">
                  <c:v>ZÜRİCH SİGORTA A.Ş</c:v>
                </c:pt>
                <c:pt idx="8">
                  <c:v>TÜRK SİGORTA LTD.</c:v>
                </c:pt>
                <c:pt idx="9">
                  <c:v>BEY SİGORTA LTD.</c:v>
                </c:pt>
                <c:pt idx="10">
                  <c:v>DAĞLI SİGORTA LTD.</c:v>
                </c:pt>
                <c:pt idx="11">
                  <c:v>AKFİNANS SİGORTA  LTD.</c:v>
                </c:pt>
                <c:pt idx="12">
                  <c:v>GOLD INSURANCE LTD.</c:v>
                </c:pt>
                <c:pt idx="13">
                  <c:v>LİMASOL SİGORTA LTD.</c:v>
                </c:pt>
                <c:pt idx="14">
                  <c:v>KIBRIS SİGORTA  ŞTİ.LTD</c:v>
                </c:pt>
                <c:pt idx="15">
                  <c:v>SEGURE INSURANCE LTD.</c:v>
                </c:pt>
                <c:pt idx="16">
                  <c:v> GROUPAMA SİGORTA AŞ.</c:v>
                </c:pt>
                <c:pt idx="17">
                  <c:v>GÜNEŞ  SİGORTA A.Ş</c:v>
                </c:pt>
                <c:pt idx="18">
                  <c:v>COMMERCIAL INSURANCE LTD.</c:v>
                </c:pt>
                <c:pt idx="19">
                  <c:v>AXA OYAK SİGORTA A.Ş</c:v>
                </c:pt>
                <c:pt idx="20">
                  <c:v>CAN SİGORTA LTD.</c:v>
                </c:pt>
                <c:pt idx="21">
                  <c:v>ANADOLU SİGORTA A.Ş.</c:v>
                </c:pt>
                <c:pt idx="22">
                  <c:v>AS-CAN SİGORTA ŞTİ LTD.</c:v>
                </c:pt>
                <c:pt idx="23">
                  <c:v>ZİRAAT SİGORTA A.Ş</c:v>
                </c:pt>
                <c:pt idx="24">
                  <c:v>TOWER INSURANCE LTD.</c:v>
                </c:pt>
                <c:pt idx="25">
                  <c:v>KIBRIS İKTİSAT SİGORTA LTD.</c:v>
                </c:pt>
                <c:pt idx="26">
                  <c:v>UNIVERSAL SİGORTA LTD.</c:v>
                </c:pt>
                <c:pt idx="27">
                  <c:v>AVEON SİGORTA LTD.</c:v>
                </c:pt>
                <c:pt idx="28">
                  <c:v>EUROCİTY INSURANCE LTD.</c:v>
                </c:pt>
                <c:pt idx="29">
                  <c:v>MAPFREE INSURANCE LTD.</c:v>
                </c:pt>
              </c:strCache>
            </c:strRef>
          </c:cat>
          <c:val>
            <c:numRef>
              <c:f>'ALACAKLAR DAĞILIMI'!$C$3:$C$32</c:f>
              <c:numCache>
                <c:formatCode>#,##0.00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6358867.4000000004</c:v>
                </c:pt>
                <c:pt idx="7">
                  <c:v>0</c:v>
                </c:pt>
                <c:pt idx="8">
                  <c:v>3178753.02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C7-9506-C257A75F474D}"/>
            </c:ext>
          </c:extLst>
        </c:ser>
        <c:ser>
          <c:idx val="1"/>
          <c:order val="1"/>
          <c:tx>
            <c:strRef>
              <c:f>'ALACAKLAR DAĞILIMI'!$D$2</c:f>
              <c:strCache>
                <c:ptCount val="1"/>
                <c:pt idx="0">
                  <c:v>ACENTELERDEN ALACAKLAR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'ALACAKLAR DAĞILIMI'!$B$3:$B$32</c:f>
              <c:strCache>
                <c:ptCount val="30"/>
                <c:pt idx="0">
                  <c:v>CREDİTWEST INSURANCE LTD.</c:v>
                </c:pt>
                <c:pt idx="1">
                  <c:v>KAPİTAL SİGORTA LTD.</c:v>
                </c:pt>
                <c:pt idx="2">
                  <c:v>GÜVEN SİGORTA(KIBRIS) ŞTİ.LTD </c:v>
                </c:pt>
                <c:pt idx="3">
                  <c:v>ŞEKER SİGORTA(KIBRIS)  LTD.</c:v>
                </c:pt>
                <c:pt idx="4">
                  <c:v>NORTHPRIME INSURANCE LTD.</c:v>
                </c:pt>
                <c:pt idx="5">
                  <c:v>AİG SİGORTA A.Ş</c:v>
                </c:pt>
                <c:pt idx="6">
                  <c:v>ZİRVE SİGORTA LTD.</c:v>
                </c:pt>
                <c:pt idx="7">
                  <c:v>ZÜRİCH SİGORTA A.Ş</c:v>
                </c:pt>
                <c:pt idx="8">
                  <c:v>TÜRK SİGORTA LTD.</c:v>
                </c:pt>
                <c:pt idx="9">
                  <c:v>BEY SİGORTA LTD.</c:v>
                </c:pt>
                <c:pt idx="10">
                  <c:v>DAĞLI SİGORTA LTD.</c:v>
                </c:pt>
                <c:pt idx="11">
                  <c:v>AKFİNANS SİGORTA  LTD.</c:v>
                </c:pt>
                <c:pt idx="12">
                  <c:v>GOLD INSURANCE LTD.</c:v>
                </c:pt>
                <c:pt idx="13">
                  <c:v>LİMASOL SİGORTA LTD.</c:v>
                </c:pt>
                <c:pt idx="14">
                  <c:v>KIBRIS SİGORTA  ŞTİ.LTD</c:v>
                </c:pt>
                <c:pt idx="15">
                  <c:v>SEGURE INSURANCE LTD.</c:v>
                </c:pt>
                <c:pt idx="16">
                  <c:v> GROUPAMA SİGORTA AŞ.</c:v>
                </c:pt>
                <c:pt idx="17">
                  <c:v>GÜNEŞ  SİGORTA A.Ş</c:v>
                </c:pt>
                <c:pt idx="18">
                  <c:v>COMMERCIAL INSURANCE LTD.</c:v>
                </c:pt>
                <c:pt idx="19">
                  <c:v>AXA OYAK SİGORTA A.Ş</c:v>
                </c:pt>
                <c:pt idx="20">
                  <c:v>CAN SİGORTA LTD.</c:v>
                </c:pt>
                <c:pt idx="21">
                  <c:v>ANADOLU SİGORTA A.Ş.</c:v>
                </c:pt>
                <c:pt idx="22">
                  <c:v>AS-CAN SİGORTA ŞTİ LTD.</c:v>
                </c:pt>
                <c:pt idx="23">
                  <c:v>ZİRAAT SİGORTA A.Ş</c:v>
                </c:pt>
                <c:pt idx="24">
                  <c:v>TOWER INSURANCE LTD.</c:v>
                </c:pt>
                <c:pt idx="25">
                  <c:v>KIBRIS İKTİSAT SİGORTA LTD.</c:v>
                </c:pt>
                <c:pt idx="26">
                  <c:v>UNIVERSAL SİGORTA LTD.</c:v>
                </c:pt>
                <c:pt idx="27">
                  <c:v>AVEON SİGORTA LTD.</c:v>
                </c:pt>
                <c:pt idx="28">
                  <c:v>EUROCİTY INSURANCE LTD.</c:v>
                </c:pt>
                <c:pt idx="29">
                  <c:v>MAPFREE INSURANCE LTD.</c:v>
                </c:pt>
              </c:strCache>
            </c:strRef>
          </c:cat>
          <c:val>
            <c:numRef>
              <c:f>'ALACAKLAR DAĞILIMI'!$D$3:$D$32</c:f>
              <c:numCache>
                <c:formatCode>#,##0.00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56618.86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C2-4AC7-9506-C257A75F4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21292192"/>
        <c:axId val="1921291104"/>
        <c:axId val="0"/>
      </c:bar3DChart>
      <c:catAx>
        <c:axId val="192129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291104"/>
        <c:crosses val="autoZero"/>
        <c:auto val="1"/>
        <c:lblAlgn val="ctr"/>
        <c:lblOffset val="100"/>
        <c:noMultiLvlLbl val="0"/>
      </c:catAx>
      <c:valAx>
        <c:axId val="192129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292192"/>
        <c:crosses val="autoZero"/>
        <c:crossBetween val="between"/>
        <c:majorUnit val="10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ALACAKLAR </a:t>
            </a:r>
            <a:r>
              <a:rPr lang="tr-TR"/>
              <a:t>(</a:t>
            </a:r>
            <a:r>
              <a:rPr lang="en-US"/>
              <a:t>Sigortalılar</a:t>
            </a:r>
            <a:r>
              <a:rPr lang="tr-TR"/>
              <a:t>-</a:t>
            </a:r>
            <a:r>
              <a:rPr lang="en-US"/>
              <a:t> Acenteler</a:t>
            </a:r>
            <a:r>
              <a:rPr lang="tr-TR"/>
              <a:t>)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B634-4E29-8A1D-DE5575714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076204544"/>
        <c:axId val="2076205632"/>
        <c:axId val="0"/>
      </c:bar3DChart>
      <c:catAx>
        <c:axId val="207620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rgbClr val="FF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6205632"/>
        <c:crosses val="autoZero"/>
        <c:auto val="1"/>
        <c:lblAlgn val="ctr"/>
        <c:lblOffset val="100"/>
        <c:noMultiLvlLbl val="0"/>
      </c:catAx>
      <c:valAx>
        <c:axId val="2076205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6204544"/>
        <c:crosses val="autoZero"/>
        <c:crossBetween val="between"/>
        <c:majorUnit val="1000000"/>
        <c:minorUnit val="100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SİGORTA STİ.LERİ BORÇLARI 2022</a:t>
            </a:r>
          </a:p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 yılı</a:t>
            </a:r>
          </a:p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2623206474190724"/>
          <c:y val="0.12741688538932633"/>
          <c:w val="0.76839501312335956"/>
          <c:h val="0.495695902595508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'Pasif (4)'!$C$7</c:f>
              <c:strCache>
                <c:ptCount val="1"/>
                <c:pt idx="0">
                  <c:v>BORÇLAR</c:v>
                </c:pt>
              </c:strCache>
            </c:strRef>
          </c:tx>
          <c:spPr>
            <a:noFill/>
            <a:ln w="9525" cap="flat" cmpd="sng" algn="ctr">
              <a:solidFill>
                <a:schemeClr val="accent2"/>
              </a:solidFill>
              <a:miter lim="800000"/>
            </a:ln>
            <a:effectLst>
              <a:glow rad="63500">
                <a:schemeClr val="accent2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'Pasif (4)'!$B$8:$B$37</c:f>
              <c:strCache>
                <c:ptCount val="30"/>
                <c:pt idx="0">
                  <c:v>CREDİTWEST INSURANCE LTD.</c:v>
                </c:pt>
                <c:pt idx="1">
                  <c:v> KAPİTAL SİGORTA LTD.</c:v>
                </c:pt>
                <c:pt idx="2">
                  <c:v>GÜVEN SİGORTA(KINRIS) ŞTİ.LTD </c:v>
                </c:pt>
                <c:pt idx="3">
                  <c:v>ŞEKER SİGORTA(KIBRIS)  LTD.</c:v>
                </c:pt>
                <c:pt idx="4">
                  <c:v>NORTHPRIME INSURANCE LTD.</c:v>
                </c:pt>
                <c:pt idx="5">
                  <c:v>GULF SİGORTA LTD.</c:v>
                </c:pt>
                <c:pt idx="6">
                  <c:v>ZİRVE SİGORTA LTD.</c:v>
                </c:pt>
                <c:pt idx="7">
                  <c:v>ZÜRİCH SİGORTA A.Ş</c:v>
                </c:pt>
                <c:pt idx="8">
                  <c:v>TÜRK SİGORTA LTD.</c:v>
                </c:pt>
                <c:pt idx="9">
                  <c:v>BEY SİGORTA LTD.</c:v>
                </c:pt>
                <c:pt idx="10">
                  <c:v>DAĞLI SİGORTA LTD.</c:v>
                </c:pt>
                <c:pt idx="11">
                  <c:v>AKFİNANS SİGORTA  LTD.</c:v>
                </c:pt>
                <c:pt idx="12">
                  <c:v>GOLD INSURANCE LTD.</c:v>
                </c:pt>
                <c:pt idx="13">
                  <c:v>LİMASOL SİGORTA LTD.</c:v>
                </c:pt>
                <c:pt idx="14">
                  <c:v>KIBRIS SİGORTA  ŞTİ.LTD</c:v>
                </c:pt>
                <c:pt idx="15">
                  <c:v>SEGURE INSURANCE LTD.</c:v>
                </c:pt>
                <c:pt idx="16">
                  <c:v> GROPUAMA SİGORTA AŞ.</c:v>
                </c:pt>
                <c:pt idx="17">
                  <c:v>GÜNEŞ  SİGORTA A.Ş</c:v>
                </c:pt>
                <c:pt idx="18">
                  <c:v>COMMERCİAL INSURANCE LTD.</c:v>
                </c:pt>
                <c:pt idx="19">
                  <c:v>AXA  SİGORTA A.Ş</c:v>
                </c:pt>
                <c:pt idx="20">
                  <c:v>GÜNEŞ-CAN SİGORTA LTD.</c:v>
                </c:pt>
                <c:pt idx="21">
                  <c:v>ANADOLU SİGORTA</c:v>
                </c:pt>
                <c:pt idx="22">
                  <c:v>AS-CAN SİGORTA ŞTİ LTD.</c:v>
                </c:pt>
                <c:pt idx="23">
                  <c:v>NEAR EAST SİGORTA LTD.</c:v>
                </c:pt>
                <c:pt idx="24">
                  <c:v>TOWER INSURANCE LTD.</c:v>
                </c:pt>
                <c:pt idx="25">
                  <c:v>KIBRIS İKTİSAT SİGORTA LTD.</c:v>
                </c:pt>
                <c:pt idx="26">
                  <c:v>UNIVERSAL SİGORTA LTD.</c:v>
                </c:pt>
                <c:pt idx="27">
                  <c:v>AVEON SİGORTA LTD.</c:v>
                </c:pt>
                <c:pt idx="28">
                  <c:v>EUROCİTY INSURANCE LTD.</c:v>
                </c:pt>
                <c:pt idx="29">
                  <c:v>MAPFREE INSURANCE LTD.</c:v>
                </c:pt>
              </c:strCache>
            </c:strRef>
          </c:cat>
          <c:val>
            <c:numRef>
              <c:f>'Pasif (4)'!$C$8:$C$37</c:f>
              <c:numCache>
                <c:formatCode>#,##0.00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22656821.189999998</c:v>
                </c:pt>
                <c:pt idx="7">
                  <c:v>0</c:v>
                </c:pt>
                <c:pt idx="8">
                  <c:v>9148206.7300000004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41-4F2A-8CED-DDB721A5C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1890746912"/>
        <c:axId val="1890748544"/>
      </c:barChart>
      <c:catAx>
        <c:axId val="1890746912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0748544"/>
        <c:crosses val="autoZero"/>
        <c:auto val="1"/>
        <c:lblAlgn val="ctr"/>
        <c:lblOffset val="100"/>
        <c:noMultiLvlLbl val="0"/>
      </c:catAx>
      <c:valAx>
        <c:axId val="1890748544"/>
        <c:scaling>
          <c:orientation val="minMax"/>
          <c:max val="4000000"/>
          <c:min val="15000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0746912"/>
        <c:crosses val="autoZero"/>
        <c:crossBetween val="between"/>
        <c:majorUnit val="400000"/>
        <c:minorUnit val="20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FF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BA79-486F-9DC7-7C1EFBC44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90630688"/>
        <c:axId val="2090632864"/>
        <c:axId val="0"/>
      </c:bar3DChart>
      <c:catAx>
        <c:axId val="2090630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bg1">
              <a:lumMod val="85000"/>
            </a:schemeClr>
          </a:solidFill>
          <a:ln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0632864"/>
        <c:crosses val="autoZero"/>
        <c:auto val="1"/>
        <c:lblAlgn val="ctr"/>
        <c:lblOffset val="100"/>
        <c:noMultiLvlLbl val="0"/>
      </c:catAx>
      <c:valAx>
        <c:axId val="2090632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solidFill>
            <a:schemeClr val="bg1">
              <a:lumMod val="85000"/>
            </a:schemeClr>
          </a:solidFill>
          <a:ln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0630688"/>
        <c:crosses val="autoZero"/>
        <c:crossBetween val="between"/>
        <c:majorUnit val="15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FF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6C8B-42B3-8529-A61F72EA5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90624160"/>
        <c:axId val="2090624704"/>
        <c:axId val="0"/>
      </c:bar3DChart>
      <c:catAx>
        <c:axId val="209062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gradFill flip="none" rotWithShape="1">
            <a:gsLst>
              <a:gs pos="0">
                <a:schemeClr val="accent1">
                  <a:tint val="66000"/>
                  <a:satMod val="160000"/>
                </a:schemeClr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13500000" scaled="1"/>
            <a:tileRect/>
          </a:gradFill>
          <a:ln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0624704"/>
        <c:crosses val="autoZero"/>
        <c:auto val="1"/>
        <c:lblAlgn val="ctr"/>
        <c:lblOffset val="100"/>
        <c:noMultiLvlLbl val="0"/>
      </c:catAx>
      <c:valAx>
        <c:axId val="2090624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solidFill>
            <a:schemeClr val="bg1">
              <a:lumMod val="75000"/>
            </a:schemeClr>
          </a:solidFill>
          <a:ln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0624160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rgbClr val="FF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EC59-423F-8D9F-F90B390FD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58089984"/>
        <c:axId val="1758094880"/>
        <c:axId val="0"/>
      </c:bar3DChart>
      <c:catAx>
        <c:axId val="1758089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bg1">
              <a:lumMod val="75000"/>
            </a:schemeClr>
          </a:solidFill>
          <a:ln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8094880"/>
        <c:crosses val="autoZero"/>
        <c:auto val="1"/>
        <c:lblAlgn val="ctr"/>
        <c:lblOffset val="100"/>
        <c:noMultiLvlLbl val="0"/>
      </c:catAx>
      <c:valAx>
        <c:axId val="1758094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solidFill>
            <a:schemeClr val="bg1">
              <a:lumMod val="65000"/>
            </a:schemeClr>
          </a:solidFill>
          <a:ln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8089984"/>
        <c:crosses val="autoZero"/>
        <c:crossBetween val="between"/>
        <c:majorUnit val="250000"/>
      </c:valAx>
      <c:spPr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sng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tr-TR"/>
              <a:t>SİGORTA ŞİRKETLERİNİN 2022</a:t>
            </a:r>
          </a:p>
          <a:p>
            <a:pPr>
              <a:defRPr sz="1100" b="0" i="0" u="sng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tr-TR"/>
              <a:t> YILI PASİF BÜYÜKLÜKLERİ</a:t>
            </a:r>
          </a:p>
        </c:rich>
      </c:tx>
      <c:layout>
        <c:manualLayout>
          <c:xMode val="edge"/>
          <c:yMode val="edge"/>
          <c:x val="0.30893536121673032"/>
          <c:y val="2.06896551724146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155893536126855E-2"/>
          <c:y val="8.8275862068970395E-2"/>
          <c:w val="0.76282856962146461"/>
          <c:h val="0.57611025998562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Ref>
              <c:f>'Pasif Hes.'!$B$8:$B$35</c:f>
              <c:strCache>
                <c:ptCount val="28"/>
                <c:pt idx="0">
                  <c:v>CREDİTWEST INSURANCE LTD.</c:v>
                </c:pt>
                <c:pt idx="1">
                  <c:v> KAPİTAL SİGORTA LTD.</c:v>
                </c:pt>
                <c:pt idx="2">
                  <c:v>GÜVEN SİGORTA(KINRIS) ŞTİ.LTD </c:v>
                </c:pt>
                <c:pt idx="3">
                  <c:v>ŞEKER SİGORTA(KIBRIS)  LTD.</c:v>
                </c:pt>
                <c:pt idx="4">
                  <c:v>NORTHPRIME INSURANCE LTD.</c:v>
                </c:pt>
                <c:pt idx="5">
                  <c:v>AİG SİGORTA A.Ş</c:v>
                </c:pt>
                <c:pt idx="6">
                  <c:v>ZİRVE SİGORTA LTD.</c:v>
                </c:pt>
                <c:pt idx="7">
                  <c:v>ZÜRİCH SİGORTA A.Ş</c:v>
                </c:pt>
                <c:pt idx="8">
                  <c:v>TÜRK SİGORTA LTD.</c:v>
                </c:pt>
                <c:pt idx="9">
                  <c:v>BEY SİGORTA LTD.</c:v>
                </c:pt>
                <c:pt idx="10">
                  <c:v>DAĞLI SİGORTA LTD.</c:v>
                </c:pt>
                <c:pt idx="11">
                  <c:v>AKFİNANS SİGORTA  LTD.</c:v>
                </c:pt>
                <c:pt idx="12">
                  <c:v>GOLD INSURANCE LTD.</c:v>
                </c:pt>
                <c:pt idx="13">
                  <c:v>LİMASOL SİGORTA LTD.</c:v>
                </c:pt>
                <c:pt idx="14">
                  <c:v>KIBRIS SİGORTA  ŞTİ.LTD</c:v>
                </c:pt>
                <c:pt idx="15">
                  <c:v>SEGURE INSURANCE LTD.</c:v>
                </c:pt>
                <c:pt idx="16">
                  <c:v> GROPUAMA SİGORTA AŞ.</c:v>
                </c:pt>
                <c:pt idx="17">
                  <c:v>NEAR EAST SİGORTA LTD</c:v>
                </c:pt>
                <c:pt idx="18">
                  <c:v>COMMERCİAL INSURANCE LTD.</c:v>
                </c:pt>
                <c:pt idx="19">
                  <c:v>AXA  SİGORTA A.Ş</c:v>
                </c:pt>
                <c:pt idx="20">
                  <c:v>GÜNEŞ-CAN SİGORTA LTD.</c:v>
                </c:pt>
                <c:pt idx="21">
                  <c:v>ANADOLU SİGORTA</c:v>
                </c:pt>
                <c:pt idx="22">
                  <c:v>AS-CAN SİGORTA ŞTİ LTD.</c:v>
                </c:pt>
                <c:pt idx="23">
                  <c:v>TÜRKİYE A.Ş</c:v>
                </c:pt>
                <c:pt idx="24">
                  <c:v>TOWER INSURANCE LTD.</c:v>
                </c:pt>
                <c:pt idx="25">
                  <c:v>KIBRIS İKTİSAT SİGORTA LTD.</c:v>
                </c:pt>
                <c:pt idx="26">
                  <c:v>UNIVERSAL SİGORTA LTD.</c:v>
                </c:pt>
                <c:pt idx="27">
                  <c:v>AVEON SİGORTA LTD.</c:v>
                </c:pt>
              </c:strCache>
            </c:strRef>
          </c:cat>
          <c:val>
            <c:numRef>
              <c:f>'Pasif Hes.'!$I$8:$I$35</c:f>
              <c:numCache>
                <c:formatCode>#,##0.00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104219074.68000001</c:v>
                </c:pt>
                <c:pt idx="7">
                  <c:v>0</c:v>
                </c:pt>
                <c:pt idx="8">
                  <c:v>50235713.089999996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2D-49F7-A209-787DAE285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361280"/>
        <c:axId val="1920346048"/>
      </c:barChart>
      <c:catAx>
        <c:axId val="192036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660000" vert="horz"/>
          <a:lstStyle/>
          <a:p>
            <a:pPr>
              <a:defRPr sz="700" b="0" i="0" u="sng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20346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20346048"/>
        <c:scaling>
          <c:orientation val="minMax"/>
        </c:scaling>
        <c:delete val="0"/>
        <c:axPos val="l"/>
        <c:majorGridlines>
          <c:spPr>
            <a:ln w="3175">
              <a:solidFill>
                <a:srgbClr val="FF0000"/>
              </a:solidFill>
              <a:prstDash val="solid"/>
            </a:ln>
          </c:spPr>
        </c:majorGridlines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sng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20361280"/>
        <c:crosses val="autoZero"/>
        <c:crossBetween val="between"/>
        <c:majorUnit val="800000"/>
      </c:valAx>
      <c:spPr>
        <a:solidFill>
          <a:srgbClr val="00FF00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CC00"/>
    </a:solidFill>
    <a:ln w="9525">
      <a:noFill/>
    </a:ln>
  </c:spPr>
  <c:txPr>
    <a:bodyPr/>
    <a:lstStyle/>
    <a:p>
      <a:pPr>
        <a:defRPr sz="1100" b="0" i="0" u="sng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623206474190724"/>
          <c:y val="0.12741688538932633"/>
          <c:w val="0.76839501312335956"/>
          <c:h val="0.495695902595508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'Pasif (5)'!$C$7</c:f>
              <c:strCache>
                <c:ptCount val="1"/>
                <c:pt idx="0">
                  <c:v>BORÇLAR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'Pasif (5)'!$B$8:$B$37</c:f>
              <c:strCache>
                <c:ptCount val="30"/>
                <c:pt idx="0">
                  <c:v>CREDİTWEST INSURANCE LTD.</c:v>
                </c:pt>
                <c:pt idx="1">
                  <c:v> KAPİTAL SİGORTA LTD.</c:v>
                </c:pt>
                <c:pt idx="2">
                  <c:v>GÜVEN SİGORTA(KINRIS) ŞTİ.LTD </c:v>
                </c:pt>
                <c:pt idx="3">
                  <c:v>ŞEKER SİGORTA(KIBRIS)  LTD.</c:v>
                </c:pt>
                <c:pt idx="4">
                  <c:v>NORTHPRIME INSURANCE LTD.</c:v>
                </c:pt>
                <c:pt idx="5">
                  <c:v>AİG SİGORTA LTD.</c:v>
                </c:pt>
                <c:pt idx="6">
                  <c:v>ZİRVE SİGORTA LTD.</c:v>
                </c:pt>
                <c:pt idx="7">
                  <c:v>ZÜRİCH SİGORTA A.Ş</c:v>
                </c:pt>
                <c:pt idx="8">
                  <c:v>TÜRK SİGORTA LTD.</c:v>
                </c:pt>
                <c:pt idx="9">
                  <c:v>BEY SİGORTA LTD.</c:v>
                </c:pt>
                <c:pt idx="10">
                  <c:v>DAĞLI SİGORTA LTD.</c:v>
                </c:pt>
                <c:pt idx="11">
                  <c:v>AKFİNANS SİGORTA  LTD.</c:v>
                </c:pt>
                <c:pt idx="12">
                  <c:v>GOLD INSURANCE LTD.</c:v>
                </c:pt>
                <c:pt idx="13">
                  <c:v>LİMASOL SİGORTA LTD.</c:v>
                </c:pt>
                <c:pt idx="14">
                  <c:v>KIBRIS SİGORTA  ŞTİ.LTD</c:v>
                </c:pt>
                <c:pt idx="15">
                  <c:v>SEGURE INSURANCE LTD.</c:v>
                </c:pt>
                <c:pt idx="16">
                  <c:v> GROPUAMA SİGORTA AŞ.</c:v>
                </c:pt>
                <c:pt idx="17">
                  <c:v>NEAR EAST SİGORTA LTD</c:v>
                </c:pt>
                <c:pt idx="18">
                  <c:v>COMMERCİAL INSURANCE LTD.</c:v>
                </c:pt>
                <c:pt idx="19">
                  <c:v>AXA  SİGORTA A.Ş</c:v>
                </c:pt>
                <c:pt idx="20">
                  <c:v>CAN SİGORTA LTD.</c:v>
                </c:pt>
                <c:pt idx="21">
                  <c:v>ANADOLU SİGORTA</c:v>
                </c:pt>
                <c:pt idx="22">
                  <c:v>AS-CAN SİGORTA ŞTİ LTD.</c:v>
                </c:pt>
                <c:pt idx="23">
                  <c:v>TÜRKİYE 2021</c:v>
                </c:pt>
                <c:pt idx="24">
                  <c:v>TOWER INSURANCE LTD.</c:v>
                </c:pt>
                <c:pt idx="25">
                  <c:v>KIBRIS İKTİSAT SİGORTA LTD.</c:v>
                </c:pt>
                <c:pt idx="26">
                  <c:v>UNIVERSAL SİGORTA LTD.</c:v>
                </c:pt>
                <c:pt idx="27">
                  <c:v>AVEON SİGORTA LTD.</c:v>
                </c:pt>
                <c:pt idx="28">
                  <c:v>EUROCİTY INSURANCE LTD.</c:v>
                </c:pt>
                <c:pt idx="29">
                  <c:v>MAPFREE INSURANCE LTD.</c:v>
                </c:pt>
              </c:strCache>
            </c:strRef>
          </c:cat>
          <c:val>
            <c:numRef>
              <c:f>'Pasif (5)'!$C$8:$C$37</c:f>
              <c:numCache>
                <c:formatCode>#,##0.00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22656821.189999998</c:v>
                </c:pt>
                <c:pt idx="7">
                  <c:v>0</c:v>
                </c:pt>
                <c:pt idx="8">
                  <c:v>9148206.7300000004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84-4144-9810-E01046581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1892471664"/>
        <c:axId val="1892461328"/>
      </c:barChart>
      <c:catAx>
        <c:axId val="189247166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2461328"/>
        <c:crosses val="autoZero"/>
        <c:auto val="1"/>
        <c:lblAlgn val="ctr"/>
        <c:lblOffset val="100"/>
        <c:noMultiLvlLbl val="0"/>
      </c:catAx>
      <c:valAx>
        <c:axId val="1892461328"/>
        <c:scaling>
          <c:orientation val="minMax"/>
          <c:max val="4000000"/>
          <c:min val="15000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2471664"/>
        <c:crosses val="autoZero"/>
        <c:crossBetween val="between"/>
        <c:majorUnit val="400000"/>
        <c:minorUnit val="20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SİGORTA ŞİRKRTLERİ NİN TOPLAM </a:t>
            </a:r>
          </a:p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KAR DAĞILIMI</a:t>
            </a:r>
          </a:p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 w="9525" cap="flat" cmpd="sng" algn="ctr">
              <a:solidFill>
                <a:schemeClr val="accent2"/>
              </a:solidFill>
              <a:miter lim="800000"/>
            </a:ln>
            <a:effectLst>
              <a:glow rad="63500">
                <a:schemeClr val="accent2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'Pasif (5)'!$B$7:$B$37</c:f>
              <c:strCache>
                <c:ptCount val="31"/>
                <c:pt idx="0">
                  <c:v>SİGORTA ŞİRKETİ ADI</c:v>
                </c:pt>
                <c:pt idx="1">
                  <c:v>CREDİTWEST INSURANCE LTD.</c:v>
                </c:pt>
                <c:pt idx="2">
                  <c:v> KAPİTAL SİGORTA LTD.</c:v>
                </c:pt>
                <c:pt idx="3">
                  <c:v>GÜVEN SİGORTA(KINRIS) ŞTİ.LTD </c:v>
                </c:pt>
                <c:pt idx="4">
                  <c:v>ŞEKER SİGORTA(KIBRIS)  LTD.</c:v>
                </c:pt>
                <c:pt idx="5">
                  <c:v>NORTHPRIME INSURANCE LTD.</c:v>
                </c:pt>
                <c:pt idx="6">
                  <c:v>AİG SİGORTA LTD.</c:v>
                </c:pt>
                <c:pt idx="7">
                  <c:v>ZİRVE SİGORTA LTD.</c:v>
                </c:pt>
                <c:pt idx="8">
                  <c:v>ZÜRİCH SİGORTA A.Ş</c:v>
                </c:pt>
                <c:pt idx="9">
                  <c:v>TÜRK SİGORTA LTD.</c:v>
                </c:pt>
                <c:pt idx="10">
                  <c:v>BEY SİGORTA LTD.</c:v>
                </c:pt>
                <c:pt idx="11">
                  <c:v>DAĞLI SİGORTA LTD.</c:v>
                </c:pt>
                <c:pt idx="12">
                  <c:v>AKFİNANS SİGORTA  LTD.</c:v>
                </c:pt>
                <c:pt idx="13">
                  <c:v>GOLD INSURANCE LTD.</c:v>
                </c:pt>
                <c:pt idx="14">
                  <c:v>LİMASOL SİGORTA LTD.</c:v>
                </c:pt>
                <c:pt idx="15">
                  <c:v>KIBRIS SİGORTA  ŞTİ.LTD</c:v>
                </c:pt>
                <c:pt idx="16">
                  <c:v>SEGURE INSURANCE LTD.</c:v>
                </c:pt>
                <c:pt idx="17">
                  <c:v> GROPUAMA SİGORTA AŞ.</c:v>
                </c:pt>
                <c:pt idx="18">
                  <c:v>NEAR EAST SİGORTA LTD</c:v>
                </c:pt>
                <c:pt idx="19">
                  <c:v>COMMERCİAL INSURANCE LTD.</c:v>
                </c:pt>
                <c:pt idx="20">
                  <c:v>AXA  SİGORTA A.Ş</c:v>
                </c:pt>
                <c:pt idx="21">
                  <c:v>CAN SİGORTA LTD.</c:v>
                </c:pt>
                <c:pt idx="22">
                  <c:v>ANADOLU SİGORTA</c:v>
                </c:pt>
                <c:pt idx="23">
                  <c:v>AS-CAN SİGORTA ŞTİ LTD.</c:v>
                </c:pt>
                <c:pt idx="24">
                  <c:v>TÜRKİYE 2021</c:v>
                </c:pt>
                <c:pt idx="25">
                  <c:v>TOWER INSURANCE LTD.</c:v>
                </c:pt>
                <c:pt idx="26">
                  <c:v>KIBRIS İKTİSAT SİGORTA LTD.</c:v>
                </c:pt>
                <c:pt idx="27">
                  <c:v>UNIVERSAL SİGORTA LTD.</c:v>
                </c:pt>
                <c:pt idx="28">
                  <c:v>AVEON SİGORTA LTD.</c:v>
                </c:pt>
                <c:pt idx="29">
                  <c:v>EUROCİTY INSURANCE LTD.</c:v>
                </c:pt>
                <c:pt idx="30">
                  <c:v>MAPFREE INSURANCE LTD.</c:v>
                </c:pt>
              </c:strCache>
            </c:strRef>
          </c:cat>
          <c:val>
            <c:numRef>
              <c:f>'Pasif (5)'!$G$7:$G$37</c:f>
              <c:numCache>
                <c:formatCode>#,##0.00</c:formatCode>
                <c:ptCount val="31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366734.97</c:v>
                </c:pt>
                <c:pt idx="8">
                  <c:v>0</c:v>
                </c:pt>
                <c:pt idx="9">
                  <c:v>12798131.82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DD-4567-BDC8-E3A7B415437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315"/>
        <c:overlap val="-40"/>
        <c:axId val="1892465680"/>
        <c:axId val="1892470032"/>
      </c:barChart>
      <c:catAx>
        <c:axId val="189246568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2470032"/>
        <c:crosses val="autoZero"/>
        <c:auto val="1"/>
        <c:lblAlgn val="ctr"/>
        <c:lblOffset val="100"/>
        <c:noMultiLvlLbl val="0"/>
      </c:catAx>
      <c:valAx>
        <c:axId val="1892470032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2465680"/>
        <c:crosses val="autoZero"/>
        <c:crossBetween val="between"/>
        <c:majorUnit val="25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>
        <a:lumMod val="85000"/>
        <a:lumOff val="1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300-000000000000}">
  <sheetPr/>
  <sheetViews>
    <sheetView zoomScale="96" workbookViewId="0"/>
  </sheetViews>
  <pageMargins left="0.22" right="0.22" top="0.26" bottom="0.25" header="0.17" footer="0.18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B00-000000000000}">
  <sheetPr/>
  <sheetViews>
    <sheetView zoomScale="96" workbookViewId="0"/>
  </sheetViews>
  <pageMargins left="0.35" right="0.22" top="0.28000000000000003" bottom="0.32" header="0.17" footer="0.18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F00-000000000000}">
  <sheetPr/>
  <sheetViews>
    <sheetView zoomScale="96" workbookViewId="0"/>
  </sheetViews>
  <pageMargins left="0.25" right="0.22" top="0.28000000000000003" bottom="0.27" header="0.17" footer="0.18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179844" cy="6985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9527</xdr:colOff>
      <xdr:row>0</xdr:row>
      <xdr:rowOff>19051</xdr:rowOff>
    </xdr:from>
    <xdr:to>
      <xdr:col>14</xdr:col>
      <xdr:colOff>523875</xdr:colOff>
      <xdr:row>42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10150078" cy="69453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22</xdr:col>
      <xdr:colOff>438150</xdr:colOff>
      <xdr:row>42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47105" name="Rectangle 1">
          <a:extLst>
            <a:ext uri="{FF2B5EF4-FFF2-40B4-BE49-F238E27FC236}">
              <a16:creationId xmlns:a16="http://schemas.microsoft.com/office/drawing/2014/main" id="{00000000-0008-0000-3000-000001B80000}"/>
            </a:ext>
          </a:extLst>
        </xdr:cNvPr>
        <xdr:cNvSpPr>
          <a:spLocks noChangeArrowheads="1"/>
        </xdr:cNvSpPr>
      </xdr:nvSpPr>
      <xdr:spPr bwMode="auto">
        <a:xfrm>
          <a:off x="2886075" y="0"/>
          <a:ext cx="523875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1">
            <a:defRPr sz="1000"/>
          </a:pPr>
          <a:r>
            <a:rPr lang="tr-TR" sz="1500" b="0" i="0" strike="noStrike">
              <a:solidFill>
                <a:srgbClr val="000000"/>
              </a:solidFill>
              <a:latin typeface="Arial"/>
              <a:cs typeface="Arial"/>
            </a:rPr>
            <a:t>SİGORTA ŞİRKETLERİNİN  2006 MALİ YIL  BİLGİLERİ</a:t>
          </a:r>
        </a:p>
        <a:p>
          <a:pPr algn="ctr" rtl="1">
            <a:defRPr sz="1000"/>
          </a:pPr>
          <a:endParaRPr lang="tr-TR" sz="15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152400</xdr:colOff>
      <xdr:row>40</xdr:row>
      <xdr:rowOff>76200</xdr:rowOff>
    </xdr:from>
    <xdr:to>
      <xdr:col>6</xdr:col>
      <xdr:colOff>1028700</xdr:colOff>
      <xdr:row>57</xdr:row>
      <xdr:rowOff>66675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7</xdr:row>
      <xdr:rowOff>19049</xdr:rowOff>
    </xdr:from>
    <xdr:to>
      <xdr:col>22</xdr:col>
      <xdr:colOff>247650</xdr:colOff>
      <xdr:row>25</xdr:row>
      <xdr:rowOff>85724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31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2</xdr:row>
      <xdr:rowOff>19051</xdr:rowOff>
    </xdr:from>
    <xdr:to>
      <xdr:col>11</xdr:col>
      <xdr:colOff>9525</xdr:colOff>
      <xdr:row>29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171451</xdr:colOff>
      <xdr:row>1</xdr:row>
      <xdr:rowOff>133350</xdr:rowOff>
    </xdr:from>
    <xdr:to>
      <xdr:col>14</xdr:col>
      <xdr:colOff>561975</xdr:colOff>
      <xdr:row>37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>
          <a:spLocks noChangeArrowheads="1"/>
        </xdr:cNvSpPr>
      </xdr:nvSpPr>
      <xdr:spPr bwMode="auto">
        <a:xfrm>
          <a:off x="2886075" y="0"/>
          <a:ext cx="5000625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1">
            <a:defRPr sz="1000"/>
          </a:pPr>
          <a:r>
            <a:rPr lang="tr-TR" sz="1500" b="0" i="0" strike="noStrike">
              <a:solidFill>
                <a:srgbClr val="000000"/>
              </a:solidFill>
              <a:latin typeface="Arial"/>
              <a:cs typeface="Arial"/>
            </a:rPr>
            <a:t>SİGORTA ŞİRKETLERİNİN  2006 MALİ YIL  BİLGİLERİ</a:t>
          </a:r>
        </a:p>
        <a:p>
          <a:pPr algn="ctr" rtl="1">
            <a:defRPr sz="1000"/>
          </a:pPr>
          <a:endParaRPr lang="tr-TR" sz="15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13</xdr:col>
      <xdr:colOff>228599</xdr:colOff>
      <xdr:row>2</xdr:row>
      <xdr:rowOff>219075</xdr:rowOff>
    </xdr:from>
    <xdr:to>
      <xdr:col>26</xdr:col>
      <xdr:colOff>514350</xdr:colOff>
      <xdr:row>25</xdr:row>
      <xdr:rowOff>142875</xdr:rowOff>
    </xdr:to>
    <xdr:graphicFrame macro="">
      <xdr:nvGraphicFramePr>
        <xdr:cNvPr id="4" name="Grafik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66674</xdr:colOff>
      <xdr:row>30</xdr:row>
      <xdr:rowOff>38099</xdr:rowOff>
    </xdr:from>
    <xdr:to>
      <xdr:col>33</xdr:col>
      <xdr:colOff>285750</xdr:colOff>
      <xdr:row>66</xdr:row>
      <xdr:rowOff>114299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25</xdr:col>
      <xdr:colOff>390526</xdr:colOff>
      <xdr:row>37</xdr:row>
      <xdr:rowOff>19050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20</xdr:row>
      <xdr:rowOff>197223</xdr:rowOff>
    </xdr:from>
    <xdr:to>
      <xdr:col>10</xdr:col>
      <xdr:colOff>537882</xdr:colOff>
      <xdr:row>32</xdr:row>
      <xdr:rowOff>94129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0</xdr:row>
      <xdr:rowOff>104773</xdr:rowOff>
    </xdr:from>
    <xdr:to>
      <xdr:col>16</xdr:col>
      <xdr:colOff>447675</xdr:colOff>
      <xdr:row>48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1</xdr:row>
      <xdr:rowOff>85725</xdr:rowOff>
    </xdr:from>
    <xdr:to>
      <xdr:col>11</xdr:col>
      <xdr:colOff>457200</xdr:colOff>
      <xdr:row>36</xdr:row>
      <xdr:rowOff>47625</xdr:rowOff>
    </xdr:to>
    <xdr:graphicFrame macro="">
      <xdr:nvGraphicFramePr>
        <xdr:cNvPr id="4" name="Grafik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533399</xdr:colOff>
      <xdr:row>1</xdr:row>
      <xdr:rowOff>114300</xdr:rowOff>
    </xdr:from>
    <xdr:to>
      <xdr:col>12</xdr:col>
      <xdr:colOff>542924</xdr:colOff>
      <xdr:row>41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200024</xdr:colOff>
      <xdr:row>31</xdr:row>
      <xdr:rowOff>133350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200024</xdr:colOff>
      <xdr:row>31</xdr:row>
      <xdr:rowOff>133350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SpPr>
          <a:spLocks noChangeArrowheads="1"/>
        </xdr:cNvSpPr>
      </xdr:nvSpPr>
      <xdr:spPr bwMode="auto">
        <a:xfrm>
          <a:off x="2886075" y="0"/>
          <a:ext cx="5000625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1">
            <a:defRPr sz="1000"/>
          </a:pPr>
          <a:r>
            <a:rPr lang="tr-TR" sz="1500" b="0" i="0" strike="noStrike">
              <a:solidFill>
                <a:srgbClr val="000000"/>
              </a:solidFill>
              <a:latin typeface="Arial"/>
              <a:cs typeface="Arial"/>
            </a:rPr>
            <a:t>SİGORTA ŞİRKETLERİNİN  2006 MALİ YIL  BİLGİLERİ</a:t>
          </a:r>
        </a:p>
        <a:p>
          <a:pPr algn="ctr" rtl="1">
            <a:defRPr sz="1000"/>
          </a:pPr>
          <a:endParaRPr lang="tr-TR" sz="15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142875</xdr:colOff>
      <xdr:row>4</xdr:row>
      <xdr:rowOff>28575</xdr:rowOff>
    </xdr:from>
    <xdr:to>
      <xdr:col>21</xdr:col>
      <xdr:colOff>171450</xdr:colOff>
      <xdr:row>27</xdr:row>
      <xdr:rowOff>38100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600073</xdr:colOff>
      <xdr:row>13</xdr:row>
      <xdr:rowOff>28574</xdr:rowOff>
    </xdr:from>
    <xdr:to>
      <xdr:col>20</xdr:col>
      <xdr:colOff>257174</xdr:colOff>
      <xdr:row>35</xdr:row>
      <xdr:rowOff>152400</xdr:rowOff>
    </xdr:to>
    <xdr:graphicFrame macro="">
      <xdr:nvGraphicFramePr>
        <xdr:cNvPr id="2" name="Chart 1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228599</xdr:colOff>
      <xdr:row>13</xdr:row>
      <xdr:rowOff>114299</xdr:rowOff>
    </xdr:from>
    <xdr:to>
      <xdr:col>24</xdr:col>
      <xdr:colOff>85724</xdr:colOff>
      <xdr:row>22</xdr:row>
      <xdr:rowOff>66675</xdr:rowOff>
    </xdr:to>
    <xdr:graphicFrame macro="">
      <xdr:nvGraphicFramePr>
        <xdr:cNvPr id="2" name="Chart 1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123823</xdr:colOff>
      <xdr:row>13</xdr:row>
      <xdr:rowOff>95249</xdr:rowOff>
    </xdr:from>
    <xdr:to>
      <xdr:col>21</xdr:col>
      <xdr:colOff>47624</xdr:colOff>
      <xdr:row>33</xdr:row>
      <xdr:rowOff>123825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</xdr:row>
      <xdr:rowOff>9525</xdr:rowOff>
    </xdr:from>
    <xdr:to>
      <xdr:col>18</xdr:col>
      <xdr:colOff>571501</xdr:colOff>
      <xdr:row>30</xdr:row>
      <xdr:rowOff>104776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9525</xdr:rowOff>
    </xdr:from>
    <xdr:to>
      <xdr:col>19</xdr:col>
      <xdr:colOff>114300</xdr:colOff>
      <xdr:row>37</xdr:row>
      <xdr:rowOff>104775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1</xdr:row>
      <xdr:rowOff>161923</xdr:rowOff>
    </xdr:from>
    <xdr:to>
      <xdr:col>17</xdr:col>
      <xdr:colOff>333375</xdr:colOff>
      <xdr:row>33</xdr:row>
      <xdr:rowOff>47624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</xdr:row>
      <xdr:rowOff>28575</xdr:rowOff>
    </xdr:from>
    <xdr:to>
      <xdr:col>17</xdr:col>
      <xdr:colOff>180974</xdr:colOff>
      <xdr:row>26</xdr:row>
      <xdr:rowOff>38099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2</xdr:row>
      <xdr:rowOff>0</xdr:rowOff>
    </xdr:from>
    <xdr:to>
      <xdr:col>14</xdr:col>
      <xdr:colOff>504824</xdr:colOff>
      <xdr:row>30</xdr:row>
      <xdr:rowOff>95250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133351</xdr:rowOff>
    </xdr:from>
    <xdr:to>
      <xdr:col>16</xdr:col>
      <xdr:colOff>238125</xdr:colOff>
      <xdr:row>33</xdr:row>
      <xdr:rowOff>85725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10060781" cy="689570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>
          <a:spLocks noChangeArrowheads="1"/>
        </xdr:cNvSpPr>
      </xdr:nvSpPr>
      <xdr:spPr bwMode="auto">
        <a:xfrm>
          <a:off x="2886075" y="0"/>
          <a:ext cx="5000625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1">
            <a:defRPr sz="1000"/>
          </a:pPr>
          <a:r>
            <a:rPr lang="tr-TR" sz="1500" b="0" i="0" strike="noStrike">
              <a:solidFill>
                <a:srgbClr val="000000"/>
              </a:solidFill>
              <a:latin typeface="Arial"/>
              <a:cs typeface="Arial"/>
            </a:rPr>
            <a:t>SİGORTA ŞİRKETLERİNİN  2006 MALİ YIL  BİLGİLERİ</a:t>
          </a:r>
        </a:p>
        <a:p>
          <a:pPr algn="ctr" rtl="1">
            <a:defRPr sz="1000"/>
          </a:pPr>
          <a:endParaRPr lang="tr-TR" sz="15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142875</xdr:colOff>
      <xdr:row>4</xdr:row>
      <xdr:rowOff>28575</xdr:rowOff>
    </xdr:from>
    <xdr:to>
      <xdr:col>21</xdr:col>
      <xdr:colOff>171450</xdr:colOff>
      <xdr:row>27</xdr:row>
      <xdr:rowOff>38100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19050</xdr:colOff>
      <xdr:row>55</xdr:row>
      <xdr:rowOff>133349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7.xml"/><Relationship Id="rId1" Type="http://schemas.openxmlformats.org/officeDocument/2006/relationships/vmlDrawing" Target="../drawings/vmlDrawing17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8.xml"/><Relationship Id="rId1" Type="http://schemas.openxmlformats.org/officeDocument/2006/relationships/vmlDrawing" Target="../drawings/vmlDrawing18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9.xml"/><Relationship Id="rId1" Type="http://schemas.openxmlformats.org/officeDocument/2006/relationships/vmlDrawing" Target="../drawings/vmlDrawing19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0.xml"/><Relationship Id="rId1" Type="http://schemas.openxmlformats.org/officeDocument/2006/relationships/vmlDrawing" Target="../drawings/vmlDrawing20.v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1.xml"/><Relationship Id="rId1" Type="http://schemas.openxmlformats.org/officeDocument/2006/relationships/vmlDrawing" Target="../drawings/vmlDrawing21.v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2.xml"/><Relationship Id="rId1" Type="http://schemas.openxmlformats.org/officeDocument/2006/relationships/vmlDrawing" Target="../drawings/vmlDrawing22.v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3.xml"/><Relationship Id="rId1" Type="http://schemas.openxmlformats.org/officeDocument/2006/relationships/vmlDrawing" Target="../drawings/vmlDrawing23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4.xml"/><Relationship Id="rId1" Type="http://schemas.openxmlformats.org/officeDocument/2006/relationships/vmlDrawing" Target="../drawings/vmlDrawing24.v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5.xml"/><Relationship Id="rId1" Type="http://schemas.openxmlformats.org/officeDocument/2006/relationships/vmlDrawing" Target="../drawings/vmlDrawing25.v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6.xml"/><Relationship Id="rId1" Type="http://schemas.openxmlformats.org/officeDocument/2006/relationships/vmlDrawing" Target="../drawings/vmlDrawing26.v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7.xml"/><Relationship Id="rId1" Type="http://schemas.openxmlformats.org/officeDocument/2006/relationships/vmlDrawing" Target="../drawings/vmlDrawing27.v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8.xml"/><Relationship Id="rId1" Type="http://schemas.openxmlformats.org/officeDocument/2006/relationships/vmlDrawing" Target="../drawings/vmlDrawing28.v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9.xml"/><Relationship Id="rId1" Type="http://schemas.openxmlformats.org/officeDocument/2006/relationships/vmlDrawing" Target="../drawings/vmlDrawing29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comments" Target="../comments30.xml"/><Relationship Id="rId1" Type="http://schemas.openxmlformats.org/officeDocument/2006/relationships/vmlDrawing" Target="../drawings/vmlDrawing30.v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comments" Target="../comments31.xml"/><Relationship Id="rId1" Type="http://schemas.openxmlformats.org/officeDocument/2006/relationships/vmlDrawing" Target="../drawings/vmlDrawing31.v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4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4.xml"/><Relationship Id="rId1" Type="http://schemas.openxmlformats.org/officeDocument/2006/relationships/vmlDrawing" Target="../drawings/vmlDrawing34.v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6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9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0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/>
  <dimension ref="A1:L56"/>
  <sheetViews>
    <sheetView topLeftCell="A19" workbookViewId="0">
      <selection activeCell="P23" sqref="P23"/>
    </sheetView>
  </sheetViews>
  <sheetFormatPr defaultRowHeight="12.75" x14ac:dyDescent="0.2"/>
  <cols>
    <col min="1" max="1" width="4" style="11" customWidth="1"/>
    <col min="2" max="4" width="9.140625" style="11"/>
    <col min="5" max="5" width="12.5703125" style="11" customWidth="1"/>
    <col min="6" max="6" width="9.140625" style="11"/>
    <col min="7" max="7" width="12.5703125" style="11" customWidth="1"/>
    <col min="8" max="8" width="4.140625" style="11" customWidth="1"/>
    <col min="9" max="9" width="9.140625" style="11"/>
    <col min="10" max="10" width="22.28515625" style="11" customWidth="1"/>
    <col min="11" max="11" width="13.42578125" style="11" customWidth="1"/>
    <col min="12" max="12" width="18.5703125" style="11" bestFit="1" customWidth="1"/>
    <col min="13" max="14" width="20.28515625" style="11" bestFit="1" customWidth="1"/>
    <col min="15" max="15" width="18.7109375" style="11" bestFit="1" customWidth="1"/>
    <col min="16" max="16384" width="9.140625" style="11"/>
  </cols>
  <sheetData>
    <row r="1" spans="1:12" x14ac:dyDescent="0.2">
      <c r="A1" s="279" t="s">
        <v>276</v>
      </c>
      <c r="B1" s="280"/>
      <c r="C1" s="281"/>
      <c r="D1" s="280"/>
    </row>
    <row r="2" spans="1:12" x14ac:dyDescent="0.2">
      <c r="A2" s="320" t="s">
        <v>8</v>
      </c>
      <c r="B2" s="320"/>
      <c r="C2" s="320"/>
      <c r="D2" s="320"/>
      <c r="E2" s="320"/>
      <c r="F2" s="270"/>
      <c r="G2" s="271"/>
      <c r="H2" s="321" t="s">
        <v>9</v>
      </c>
      <c r="I2" s="322"/>
      <c r="J2" s="322"/>
      <c r="K2" s="272"/>
      <c r="L2" s="273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59"/>
      <c r="G3" s="274">
        <f>G4+G5+G6+G7+G8</f>
        <v>92133373.739999995</v>
      </c>
      <c r="H3" s="260" t="s">
        <v>0</v>
      </c>
      <c r="I3" s="324" t="s">
        <v>11</v>
      </c>
      <c r="J3" s="324"/>
      <c r="K3" s="261"/>
      <c r="L3" s="14">
        <f>L4+L5+L6+L7</f>
        <v>22656821.189999998</v>
      </c>
    </row>
    <row r="4" spans="1:12" x14ac:dyDescent="0.2">
      <c r="A4" s="262"/>
      <c r="B4" s="263" t="s">
        <v>12</v>
      </c>
      <c r="C4" s="310" t="s">
        <v>13</v>
      </c>
      <c r="D4" s="310"/>
      <c r="E4" s="310"/>
      <c r="F4" s="263"/>
      <c r="G4" s="16">
        <v>2862567.69</v>
      </c>
      <c r="H4" s="264"/>
      <c r="I4" s="261" t="s">
        <v>12</v>
      </c>
      <c r="J4" s="261" t="s">
        <v>14</v>
      </c>
      <c r="K4" s="261"/>
      <c r="L4" s="18">
        <v>7221977</v>
      </c>
    </row>
    <row r="5" spans="1:12" x14ac:dyDescent="0.2">
      <c r="A5" s="262"/>
      <c r="B5" s="263" t="s">
        <v>15</v>
      </c>
      <c r="C5" s="310" t="s">
        <v>16</v>
      </c>
      <c r="D5" s="310"/>
      <c r="E5" s="310"/>
      <c r="F5" s="263"/>
      <c r="G5" s="16">
        <v>0</v>
      </c>
      <c r="H5" s="264"/>
      <c r="I5" s="261" t="s">
        <v>17</v>
      </c>
      <c r="J5" s="261" t="s">
        <v>18</v>
      </c>
      <c r="K5" s="261"/>
      <c r="L5" s="18">
        <v>0</v>
      </c>
    </row>
    <row r="6" spans="1:12" x14ac:dyDescent="0.2">
      <c r="A6" s="262"/>
      <c r="B6" s="263" t="s">
        <v>19</v>
      </c>
      <c r="C6" s="310" t="s">
        <v>20</v>
      </c>
      <c r="D6" s="310"/>
      <c r="E6" s="310"/>
      <c r="F6" s="263"/>
      <c r="G6" s="16">
        <v>0</v>
      </c>
      <c r="H6" s="264"/>
      <c r="I6" s="261" t="s">
        <v>19</v>
      </c>
      <c r="J6" s="261" t="s">
        <v>21</v>
      </c>
      <c r="K6" s="261"/>
      <c r="L6" s="18">
        <v>5128330.5599999996</v>
      </c>
    </row>
    <row r="7" spans="1:12" x14ac:dyDescent="0.2">
      <c r="A7" s="262"/>
      <c r="B7" s="263" t="s">
        <v>22</v>
      </c>
      <c r="C7" s="310" t="s">
        <v>23</v>
      </c>
      <c r="D7" s="310"/>
      <c r="E7" s="310"/>
      <c r="F7" s="263"/>
      <c r="G7" s="16">
        <v>89270806.049999997</v>
      </c>
      <c r="H7" s="264"/>
      <c r="I7" s="261" t="s">
        <v>22</v>
      </c>
      <c r="J7" s="261" t="s">
        <v>24</v>
      </c>
      <c r="K7" s="261"/>
      <c r="L7" s="18">
        <v>10306513.630000001</v>
      </c>
    </row>
    <row r="8" spans="1:12" x14ac:dyDescent="0.2">
      <c r="A8" s="262"/>
      <c r="B8" s="263" t="s">
        <v>25</v>
      </c>
      <c r="C8" s="310" t="s">
        <v>26</v>
      </c>
      <c r="D8" s="310"/>
      <c r="E8" s="310"/>
      <c r="F8" s="263"/>
      <c r="G8" s="16">
        <v>0</v>
      </c>
      <c r="H8" s="264"/>
      <c r="I8" s="261"/>
      <c r="J8" s="261"/>
      <c r="K8" s="261"/>
      <c r="L8" s="265"/>
    </row>
    <row r="9" spans="1:12" x14ac:dyDescent="0.2">
      <c r="A9" s="263"/>
      <c r="B9" s="263"/>
      <c r="C9" s="310"/>
      <c r="D9" s="310"/>
      <c r="E9" s="310"/>
      <c r="F9" s="263"/>
      <c r="G9" s="263"/>
      <c r="H9" s="264" t="s">
        <v>3</v>
      </c>
      <c r="I9" s="312" t="s">
        <v>27</v>
      </c>
      <c r="J9" s="312"/>
      <c r="K9" s="261"/>
      <c r="L9" s="12">
        <f>L11+L14+L18+L17</f>
        <v>60828783.550000004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63"/>
      <c r="G10" s="13">
        <f>G11-G12</f>
        <v>0</v>
      </c>
      <c r="H10" s="264" t="s">
        <v>1</v>
      </c>
      <c r="I10" s="314" t="s">
        <v>29</v>
      </c>
      <c r="J10" s="314"/>
      <c r="K10" s="261"/>
      <c r="L10" s="12">
        <f>L11+L14</f>
        <v>66872347.950000003</v>
      </c>
    </row>
    <row r="11" spans="1:12" x14ac:dyDescent="0.2">
      <c r="A11" s="262"/>
      <c r="B11" s="263" t="s">
        <v>12</v>
      </c>
      <c r="C11" s="310" t="s">
        <v>30</v>
      </c>
      <c r="D11" s="310"/>
      <c r="E11" s="310"/>
      <c r="F11" s="263"/>
      <c r="G11" s="16">
        <v>0</v>
      </c>
      <c r="H11" s="264"/>
      <c r="I11" s="261" t="s">
        <v>12</v>
      </c>
      <c r="J11" s="261" t="s">
        <v>31</v>
      </c>
      <c r="K11" s="261"/>
      <c r="L11" s="12">
        <f>L12-L13</f>
        <v>38581716.609999999</v>
      </c>
    </row>
    <row r="12" spans="1:12" x14ac:dyDescent="0.2">
      <c r="A12" s="262"/>
      <c r="B12" s="263" t="s">
        <v>15</v>
      </c>
      <c r="C12" s="310" t="s">
        <v>32</v>
      </c>
      <c r="D12" s="310"/>
      <c r="E12" s="310"/>
      <c r="F12" s="263" t="s">
        <v>33</v>
      </c>
      <c r="G12" s="16">
        <v>0</v>
      </c>
      <c r="H12" s="264"/>
      <c r="I12" s="261"/>
      <c r="J12" s="261" t="s">
        <v>31</v>
      </c>
      <c r="K12" s="261"/>
      <c r="L12" s="18">
        <v>46969881.57</v>
      </c>
    </row>
    <row r="13" spans="1:12" x14ac:dyDescent="0.2">
      <c r="A13" s="263"/>
      <c r="B13" s="263"/>
      <c r="C13" s="310"/>
      <c r="D13" s="310"/>
      <c r="E13" s="310"/>
      <c r="F13" s="263"/>
      <c r="G13" s="263"/>
      <c r="H13" s="264"/>
      <c r="I13" s="261"/>
      <c r="J13" s="261" t="s">
        <v>34</v>
      </c>
      <c r="K13" s="263" t="s">
        <v>33</v>
      </c>
      <c r="L13" s="18">
        <v>8388164.96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63"/>
      <c r="G14" s="13">
        <f>G15+G22+G33-G20-G27</f>
        <v>24921181.550000001</v>
      </c>
      <c r="H14" s="264"/>
      <c r="I14" s="261" t="s">
        <v>15</v>
      </c>
      <c r="J14" s="261" t="s">
        <v>36</v>
      </c>
      <c r="K14" s="261"/>
      <c r="L14" s="12">
        <f>L15-L16</f>
        <v>28290631.34</v>
      </c>
    </row>
    <row r="15" spans="1:12" x14ac:dyDescent="0.2">
      <c r="A15" s="262"/>
      <c r="B15" s="263" t="s">
        <v>37</v>
      </c>
      <c r="C15" s="310" t="s">
        <v>38</v>
      </c>
      <c r="D15" s="310"/>
      <c r="E15" s="310"/>
      <c r="F15" s="263"/>
      <c r="G15" s="16">
        <f>G16+G19</f>
        <v>6358867.4000000004</v>
      </c>
      <c r="H15" s="264"/>
      <c r="I15" s="261"/>
      <c r="J15" s="261" t="s">
        <v>36</v>
      </c>
      <c r="K15" s="261"/>
      <c r="L15" s="18">
        <v>40818695.43</v>
      </c>
    </row>
    <row r="16" spans="1:12" x14ac:dyDescent="0.2">
      <c r="A16" s="262"/>
      <c r="B16" s="283" t="s">
        <v>256</v>
      </c>
      <c r="C16" s="283" t="s">
        <v>257</v>
      </c>
      <c r="D16" s="263"/>
      <c r="E16" s="263"/>
      <c r="F16" s="263"/>
      <c r="G16" s="16">
        <f>G17+G18</f>
        <v>869586.29</v>
      </c>
      <c r="H16" s="264"/>
      <c r="I16" s="261"/>
      <c r="J16" s="261" t="s">
        <v>40</v>
      </c>
      <c r="K16" s="263" t="s">
        <v>33</v>
      </c>
      <c r="L16" s="18">
        <v>12528064.09</v>
      </c>
    </row>
    <row r="17" spans="1:12" x14ac:dyDescent="0.2">
      <c r="A17" s="262"/>
      <c r="B17" s="283" t="s">
        <v>258</v>
      </c>
      <c r="C17" s="315" t="s">
        <v>259</v>
      </c>
      <c r="D17" s="315"/>
      <c r="E17" s="315"/>
      <c r="F17" s="283"/>
      <c r="G17" s="16">
        <v>56618.86</v>
      </c>
      <c r="H17" s="264"/>
      <c r="I17" s="261" t="s">
        <v>19</v>
      </c>
      <c r="J17" s="45" t="s">
        <v>248</v>
      </c>
      <c r="K17" s="261"/>
      <c r="L17" s="282">
        <v>-6043564.4000000004</v>
      </c>
    </row>
    <row r="18" spans="1:12" x14ac:dyDescent="0.2">
      <c r="A18" s="262"/>
      <c r="B18" s="283" t="s">
        <v>260</v>
      </c>
      <c r="C18" s="315" t="s">
        <v>262</v>
      </c>
      <c r="D18" s="315"/>
      <c r="E18" s="315"/>
      <c r="F18" s="283"/>
      <c r="G18" s="16">
        <v>812967.43</v>
      </c>
      <c r="H18" s="264" t="s">
        <v>2</v>
      </c>
      <c r="I18" s="314" t="s">
        <v>44</v>
      </c>
      <c r="J18" s="314"/>
      <c r="K18" s="261"/>
      <c r="L18" s="18">
        <v>0</v>
      </c>
    </row>
    <row r="19" spans="1:12" x14ac:dyDescent="0.2">
      <c r="A19" s="262"/>
      <c r="B19" s="283" t="s">
        <v>263</v>
      </c>
      <c r="C19" s="315" t="s">
        <v>261</v>
      </c>
      <c r="D19" s="315"/>
      <c r="E19" s="315"/>
      <c r="F19" s="283"/>
      <c r="G19" s="16">
        <v>5489281.1100000003</v>
      </c>
      <c r="H19" s="264"/>
      <c r="I19" s="261"/>
      <c r="J19" s="261"/>
      <c r="K19" s="261"/>
      <c r="L19" s="265"/>
    </row>
    <row r="20" spans="1:12" x14ac:dyDescent="0.2">
      <c r="A20" s="262"/>
      <c r="B20" s="283" t="s">
        <v>264</v>
      </c>
      <c r="C20" s="310" t="s">
        <v>39</v>
      </c>
      <c r="D20" s="310"/>
      <c r="E20" s="310"/>
      <c r="F20" s="263" t="s">
        <v>33</v>
      </c>
      <c r="G20" s="16">
        <v>339298.13</v>
      </c>
      <c r="H20" s="264" t="s">
        <v>4</v>
      </c>
      <c r="I20" s="312" t="s">
        <v>46</v>
      </c>
      <c r="J20" s="312"/>
      <c r="K20" s="261"/>
      <c r="L20" s="18">
        <v>0</v>
      </c>
    </row>
    <row r="21" spans="1:12" x14ac:dyDescent="0.2">
      <c r="A21" s="262"/>
      <c r="B21" s="283" t="s">
        <v>268</v>
      </c>
      <c r="C21" s="318" t="s">
        <v>275</v>
      </c>
      <c r="D21" s="310"/>
      <c r="E21" s="310"/>
      <c r="F21" s="283" t="s">
        <v>33</v>
      </c>
      <c r="G21" s="16">
        <v>0</v>
      </c>
      <c r="H21" s="264"/>
      <c r="I21" s="261"/>
      <c r="J21" s="261"/>
      <c r="K21" s="261"/>
      <c r="L21" s="265"/>
    </row>
    <row r="22" spans="1:12" x14ac:dyDescent="0.2">
      <c r="A22" s="262"/>
      <c r="B22" s="283" t="s">
        <v>265</v>
      </c>
      <c r="C22" s="310" t="s">
        <v>41</v>
      </c>
      <c r="D22" s="310"/>
      <c r="E22" s="310"/>
      <c r="F22" s="263"/>
      <c r="G22" s="16">
        <f>G23+G26</f>
        <v>21524780.52</v>
      </c>
      <c r="H22" s="264" t="s">
        <v>5</v>
      </c>
      <c r="I22" s="312" t="s">
        <v>48</v>
      </c>
      <c r="J22" s="312"/>
      <c r="K22" s="261"/>
      <c r="L22" s="12">
        <f>L23+L28+L29+L30+L32</f>
        <v>20366734.969999999</v>
      </c>
    </row>
    <row r="23" spans="1:12" x14ac:dyDescent="0.2">
      <c r="A23" s="262"/>
      <c r="B23" s="283" t="s">
        <v>256</v>
      </c>
      <c r="C23" s="283" t="s">
        <v>257</v>
      </c>
      <c r="D23" s="263"/>
      <c r="E23" s="263"/>
      <c r="F23" s="263"/>
      <c r="G23" s="16">
        <f>G24+G25</f>
        <v>1718252.77</v>
      </c>
      <c r="H23" s="264"/>
      <c r="I23" s="261" t="s">
        <v>12</v>
      </c>
      <c r="J23" s="261" t="s">
        <v>50</v>
      </c>
      <c r="K23" s="261"/>
      <c r="L23" s="18">
        <v>20000000</v>
      </c>
    </row>
    <row r="24" spans="1:12" x14ac:dyDescent="0.2">
      <c r="A24" s="262"/>
      <c r="B24" s="283" t="s">
        <v>258</v>
      </c>
      <c r="C24" s="283" t="s">
        <v>266</v>
      </c>
      <c r="D24" s="283"/>
      <c r="E24" s="283"/>
      <c r="F24" s="283"/>
      <c r="G24" s="16">
        <v>10891.51</v>
      </c>
      <c r="H24" s="264"/>
      <c r="I24" s="261"/>
      <c r="J24" s="261" t="s">
        <v>52</v>
      </c>
      <c r="K24" s="261"/>
      <c r="L24" s="18">
        <v>20000000</v>
      </c>
    </row>
    <row r="25" spans="1:12" x14ac:dyDescent="0.2">
      <c r="A25" s="262"/>
      <c r="B25" s="283" t="s">
        <v>260</v>
      </c>
      <c r="C25" s="283" t="s">
        <v>267</v>
      </c>
      <c r="D25" s="283"/>
      <c r="E25" s="283"/>
      <c r="F25" s="283"/>
      <c r="G25" s="16">
        <v>1707361.26</v>
      </c>
      <c r="H25" s="264"/>
      <c r="I25" s="261"/>
      <c r="J25" s="261" t="s">
        <v>54</v>
      </c>
      <c r="K25" s="263" t="s">
        <v>33</v>
      </c>
      <c r="L25" s="267">
        <v>0</v>
      </c>
    </row>
    <row r="26" spans="1:12" x14ac:dyDescent="0.2">
      <c r="A26" s="262"/>
      <c r="B26" s="283" t="s">
        <v>255</v>
      </c>
      <c r="C26" s="283" t="s">
        <v>261</v>
      </c>
      <c r="D26" s="283"/>
      <c r="E26" s="283"/>
      <c r="F26" s="283"/>
      <c r="G26" s="16">
        <v>19806527.75</v>
      </c>
      <c r="H26" s="264"/>
      <c r="I26" s="261" t="s">
        <v>15</v>
      </c>
      <c r="J26" s="261" t="s">
        <v>55</v>
      </c>
      <c r="K26" s="261"/>
      <c r="L26" s="18">
        <v>0</v>
      </c>
    </row>
    <row r="27" spans="1:12" x14ac:dyDescent="0.2">
      <c r="B27" s="283" t="s">
        <v>264</v>
      </c>
      <c r="C27" s="310" t="s">
        <v>43</v>
      </c>
      <c r="D27" s="310"/>
      <c r="E27" s="310"/>
      <c r="F27" s="263" t="s">
        <v>33</v>
      </c>
      <c r="G27" s="16">
        <v>2962128.48</v>
      </c>
      <c r="H27" s="264"/>
      <c r="I27" s="261" t="s">
        <v>19</v>
      </c>
      <c r="J27" s="261" t="s">
        <v>57</v>
      </c>
      <c r="K27" s="261"/>
      <c r="L27" s="18">
        <v>0</v>
      </c>
    </row>
    <row r="28" spans="1:12" x14ac:dyDescent="0.2">
      <c r="A28" s="262"/>
      <c r="B28" s="283" t="s">
        <v>268</v>
      </c>
      <c r="C28" s="315" t="s">
        <v>269</v>
      </c>
      <c r="D28" s="316"/>
      <c r="E28" s="316"/>
      <c r="F28" s="283" t="s">
        <v>33</v>
      </c>
      <c r="G28" s="16">
        <v>0</v>
      </c>
      <c r="H28" s="264"/>
      <c r="I28" s="261" t="s">
        <v>22</v>
      </c>
      <c r="J28" s="261" t="s">
        <v>59</v>
      </c>
      <c r="K28" s="261"/>
      <c r="L28" s="18">
        <v>0</v>
      </c>
    </row>
    <row r="29" spans="1:12" x14ac:dyDescent="0.2">
      <c r="A29" s="262"/>
      <c r="B29" s="283" t="s">
        <v>270</v>
      </c>
      <c r="C29" s="315" t="s">
        <v>271</v>
      </c>
      <c r="D29" s="315"/>
      <c r="E29" s="315"/>
      <c r="F29" s="283"/>
      <c r="G29" s="288">
        <v>0</v>
      </c>
      <c r="H29" s="264"/>
      <c r="I29" s="261" t="s">
        <v>25</v>
      </c>
      <c r="J29" s="261" t="s">
        <v>61</v>
      </c>
      <c r="K29" s="261"/>
      <c r="L29" s="18">
        <v>0</v>
      </c>
    </row>
    <row r="30" spans="1:12" x14ac:dyDescent="0.2">
      <c r="A30" s="262"/>
      <c r="B30" s="263" t="s">
        <v>22</v>
      </c>
      <c r="C30" s="310" t="s">
        <v>14</v>
      </c>
      <c r="D30" s="310"/>
      <c r="E30" s="310"/>
      <c r="F30" s="263"/>
      <c r="G30" s="286">
        <f>G31-G32</f>
        <v>0</v>
      </c>
      <c r="H30" s="264"/>
      <c r="I30" s="261" t="s">
        <v>63</v>
      </c>
      <c r="J30" s="261" t="s">
        <v>64</v>
      </c>
      <c r="K30" s="261"/>
      <c r="L30" s="18">
        <v>0</v>
      </c>
    </row>
    <row r="31" spans="1:12" x14ac:dyDescent="0.2">
      <c r="A31" s="262"/>
      <c r="B31" s="263" t="s">
        <v>25</v>
      </c>
      <c r="C31" s="310" t="s">
        <v>45</v>
      </c>
      <c r="D31" s="310"/>
      <c r="E31" s="310"/>
      <c r="F31" s="263"/>
      <c r="G31" s="17">
        <v>0</v>
      </c>
      <c r="H31" s="264"/>
      <c r="I31" s="261" t="s">
        <v>65</v>
      </c>
      <c r="J31" s="261" t="s">
        <v>66</v>
      </c>
      <c r="K31" s="261"/>
      <c r="L31" s="18">
        <v>0</v>
      </c>
    </row>
    <row r="32" spans="1:12" x14ac:dyDescent="0.2">
      <c r="A32" s="262"/>
      <c r="B32" s="283" t="s">
        <v>272</v>
      </c>
      <c r="C32" s="315" t="s">
        <v>273</v>
      </c>
      <c r="D32" s="316"/>
      <c r="E32" s="316"/>
      <c r="F32" s="263"/>
      <c r="G32" s="17">
        <v>0</v>
      </c>
      <c r="H32" s="264"/>
      <c r="I32" s="261" t="s">
        <v>68</v>
      </c>
      <c r="J32" s="261" t="s">
        <v>85</v>
      </c>
      <c r="K32" s="263" t="s">
        <v>33</v>
      </c>
      <c r="L32" s="12">
        <f>-L33-L35+L36</f>
        <v>366734.97</v>
      </c>
    </row>
    <row r="33" spans="1:12" x14ac:dyDescent="0.2">
      <c r="B33" s="283" t="s">
        <v>274</v>
      </c>
      <c r="C33" s="310" t="s">
        <v>47</v>
      </c>
      <c r="D33" s="310"/>
      <c r="E33" s="310"/>
      <c r="F33" s="263"/>
      <c r="G33" s="16">
        <v>338960.24</v>
      </c>
      <c r="H33" s="264"/>
      <c r="I33" s="261"/>
      <c r="J33" s="261" t="s">
        <v>70</v>
      </c>
      <c r="K33" s="263" t="s">
        <v>33</v>
      </c>
      <c r="L33" s="18">
        <v>0</v>
      </c>
    </row>
    <row r="34" spans="1:12" x14ac:dyDescent="0.2">
      <c r="B34" s="283"/>
      <c r="C34" s="317"/>
      <c r="D34" s="317"/>
      <c r="E34" s="317"/>
      <c r="F34" s="317"/>
      <c r="G34" s="16"/>
      <c r="H34" s="264"/>
      <c r="I34" s="261"/>
      <c r="J34" s="261"/>
      <c r="K34" s="263"/>
      <c r="L34" s="18"/>
    </row>
    <row r="35" spans="1:12" x14ac:dyDescent="0.2">
      <c r="A35" s="262" t="s">
        <v>5</v>
      </c>
      <c r="B35" s="262" t="s">
        <v>49</v>
      </c>
      <c r="C35" s="310"/>
      <c r="D35" s="310"/>
      <c r="E35" s="310"/>
      <c r="F35" s="263"/>
      <c r="G35" s="10">
        <f>G36-G37-G38</f>
        <v>0</v>
      </c>
      <c r="H35" s="264"/>
      <c r="I35" s="261"/>
      <c r="J35" s="261" t="s">
        <v>71</v>
      </c>
      <c r="K35" s="263" t="s">
        <v>33</v>
      </c>
      <c r="L35" s="18">
        <v>0</v>
      </c>
    </row>
    <row r="36" spans="1:12" x14ac:dyDescent="0.2">
      <c r="A36" s="262"/>
      <c r="B36" s="263" t="s">
        <v>12</v>
      </c>
      <c r="C36" s="310" t="s">
        <v>51</v>
      </c>
      <c r="D36" s="310"/>
      <c r="E36" s="310"/>
      <c r="F36" s="263"/>
      <c r="G36" s="17">
        <v>510743.4</v>
      </c>
      <c r="H36" s="264"/>
      <c r="I36" s="266"/>
      <c r="J36" s="261" t="s">
        <v>77</v>
      </c>
      <c r="K36" s="261"/>
      <c r="L36" s="18">
        <v>366734.97</v>
      </c>
    </row>
    <row r="37" spans="1:12" x14ac:dyDescent="0.2">
      <c r="A37" s="262"/>
      <c r="B37" s="263"/>
      <c r="C37" s="310" t="s">
        <v>53</v>
      </c>
      <c r="D37" s="310"/>
      <c r="E37" s="310"/>
      <c r="F37" s="263" t="s">
        <v>33</v>
      </c>
      <c r="G37" s="17">
        <v>510743.4</v>
      </c>
      <c r="H37" s="264" t="s">
        <v>6</v>
      </c>
      <c r="I37" s="312" t="s">
        <v>74</v>
      </c>
      <c r="J37" s="312"/>
      <c r="K37" s="261"/>
      <c r="L37" s="12">
        <f>L38+L39</f>
        <v>21572754.030000001</v>
      </c>
    </row>
    <row r="38" spans="1:12" x14ac:dyDescent="0.2">
      <c r="A38" s="262"/>
      <c r="B38" s="263"/>
      <c r="C38" s="313"/>
      <c r="D38" s="313"/>
      <c r="E38" s="313"/>
      <c r="G38" s="17">
        <v>0</v>
      </c>
      <c r="H38" s="264"/>
      <c r="I38" s="261" t="s">
        <v>12</v>
      </c>
      <c r="J38" s="261" t="s">
        <v>75</v>
      </c>
      <c r="K38" s="261"/>
      <c r="L38" s="18">
        <v>21572754.030000001</v>
      </c>
    </row>
    <row r="39" spans="1:12" x14ac:dyDescent="0.2">
      <c r="A39" s="262" t="s">
        <v>6</v>
      </c>
      <c r="B39" s="262" t="s">
        <v>56</v>
      </c>
      <c r="C39" s="310"/>
      <c r="D39" s="310"/>
      <c r="E39" s="310"/>
      <c r="F39" s="263"/>
      <c r="G39" s="9"/>
      <c r="H39" s="264"/>
      <c r="I39" s="261" t="s">
        <v>15</v>
      </c>
      <c r="J39" s="261" t="s">
        <v>77</v>
      </c>
      <c r="K39" s="261"/>
      <c r="L39" s="18">
        <v>0</v>
      </c>
    </row>
    <row r="40" spans="1:12" x14ac:dyDescent="0.2">
      <c r="A40" s="263"/>
      <c r="B40" s="263"/>
      <c r="C40" s="310" t="s">
        <v>58</v>
      </c>
      <c r="D40" s="310"/>
      <c r="E40" s="310"/>
      <c r="F40" s="263"/>
      <c r="G40" s="10">
        <f>G41+G44+G47</f>
        <v>8335511.1899999995</v>
      </c>
      <c r="H40" s="264"/>
      <c r="I40" s="261"/>
      <c r="J40" s="261"/>
      <c r="K40" s="261"/>
      <c r="L40" s="265"/>
    </row>
    <row r="41" spans="1:12" x14ac:dyDescent="0.2">
      <c r="A41" s="261"/>
      <c r="B41" s="263"/>
      <c r="C41" s="310" t="s">
        <v>60</v>
      </c>
      <c r="D41" s="310"/>
      <c r="E41" s="310"/>
      <c r="F41" s="263" t="s">
        <v>33</v>
      </c>
      <c r="G41" s="10">
        <f>G42-G43</f>
        <v>0</v>
      </c>
      <c r="H41" s="264"/>
      <c r="I41" s="261"/>
      <c r="J41" s="261"/>
      <c r="K41" s="261"/>
      <c r="L41" s="265"/>
    </row>
    <row r="42" spans="1:12" x14ac:dyDescent="0.2">
      <c r="A42" s="261"/>
      <c r="B42" s="263"/>
      <c r="C42" s="310" t="s">
        <v>62</v>
      </c>
      <c r="D42" s="310"/>
      <c r="E42" s="310"/>
      <c r="F42" s="263" t="s">
        <v>33</v>
      </c>
      <c r="G42" s="17">
        <v>0</v>
      </c>
      <c r="H42" s="264"/>
      <c r="I42" s="261"/>
      <c r="J42" s="261"/>
      <c r="K42" s="261"/>
      <c r="L42" s="265"/>
    </row>
    <row r="43" spans="1:12" x14ac:dyDescent="0.2">
      <c r="A43" s="284" t="s">
        <v>80</v>
      </c>
      <c r="B43" s="262" t="s">
        <v>67</v>
      </c>
      <c r="C43" s="310"/>
      <c r="D43" s="310"/>
      <c r="E43" s="310"/>
      <c r="F43" s="263"/>
      <c r="G43" s="17">
        <v>0</v>
      </c>
      <c r="H43" s="264"/>
      <c r="I43" s="261"/>
      <c r="J43" s="261"/>
      <c r="K43" s="261"/>
      <c r="L43" s="265"/>
    </row>
    <row r="44" spans="1:12" x14ac:dyDescent="0.2">
      <c r="A44" s="261"/>
      <c r="B44" s="263" t="s">
        <v>12</v>
      </c>
      <c r="C44" s="310" t="s">
        <v>69</v>
      </c>
      <c r="D44" s="310"/>
      <c r="E44" s="310"/>
      <c r="F44" s="263"/>
      <c r="G44" s="10">
        <f>G45-G46</f>
        <v>1979006.19</v>
      </c>
      <c r="H44" s="264"/>
      <c r="I44" s="261"/>
      <c r="J44" s="261"/>
      <c r="K44" s="261"/>
      <c r="L44" s="265"/>
    </row>
    <row r="45" spans="1:12" x14ac:dyDescent="0.2">
      <c r="A45" s="261"/>
      <c r="B45" s="263"/>
      <c r="C45" s="310" t="s">
        <v>69</v>
      </c>
      <c r="D45" s="310"/>
      <c r="E45" s="310"/>
      <c r="F45" s="263"/>
      <c r="G45" s="17">
        <v>3791314.11</v>
      </c>
      <c r="H45" s="264"/>
      <c r="I45" s="261"/>
      <c r="J45" s="261"/>
      <c r="K45" s="261"/>
      <c r="L45" s="265"/>
    </row>
    <row r="46" spans="1:12" x14ac:dyDescent="0.2">
      <c r="A46" s="261"/>
      <c r="B46" s="261"/>
      <c r="C46" s="310" t="s">
        <v>72</v>
      </c>
      <c r="D46" s="310"/>
      <c r="E46" s="310"/>
      <c r="F46" s="263" t="s">
        <v>33</v>
      </c>
      <c r="G46" s="18">
        <v>1812307.92</v>
      </c>
      <c r="H46" s="266"/>
      <c r="I46" s="261"/>
      <c r="J46" s="261"/>
      <c r="K46" s="261"/>
      <c r="L46" s="265"/>
    </row>
    <row r="47" spans="1:12" x14ac:dyDescent="0.2">
      <c r="A47" s="261"/>
      <c r="B47" s="261" t="s">
        <v>15</v>
      </c>
      <c r="C47" s="310" t="s">
        <v>73</v>
      </c>
      <c r="D47" s="310"/>
      <c r="E47" s="310"/>
      <c r="F47" s="261"/>
      <c r="G47" s="12">
        <f>G48-G49</f>
        <v>6356505</v>
      </c>
      <c r="H47" s="266"/>
      <c r="I47" s="261"/>
      <c r="J47" s="261"/>
      <c r="K47" s="261"/>
      <c r="L47" s="265"/>
    </row>
    <row r="48" spans="1:12" x14ac:dyDescent="0.2">
      <c r="A48" s="261"/>
      <c r="B48" s="261"/>
      <c r="C48" s="310" t="s">
        <v>73</v>
      </c>
      <c r="D48" s="310"/>
      <c r="E48" s="310"/>
      <c r="F48" s="261"/>
      <c r="G48" s="18">
        <v>6356505</v>
      </c>
      <c r="H48" s="266"/>
      <c r="I48" s="261"/>
      <c r="J48" s="261"/>
      <c r="K48" s="261"/>
      <c r="L48" s="265"/>
    </row>
    <row r="49" spans="1:12" x14ac:dyDescent="0.2">
      <c r="B49" s="261"/>
      <c r="C49" s="310" t="s">
        <v>76</v>
      </c>
      <c r="D49" s="310"/>
      <c r="E49" s="310"/>
      <c r="F49" s="263" t="s">
        <v>33</v>
      </c>
      <c r="G49" s="18">
        <v>0</v>
      </c>
      <c r="H49" s="266"/>
      <c r="I49" s="261"/>
      <c r="J49" s="261"/>
      <c r="K49" s="261"/>
      <c r="L49" s="265"/>
    </row>
    <row r="50" spans="1:12" x14ac:dyDescent="0.2">
      <c r="A50" s="261"/>
      <c r="B50" s="261" t="s">
        <v>19</v>
      </c>
      <c r="C50" s="310" t="s">
        <v>84</v>
      </c>
      <c r="D50" s="310"/>
      <c r="E50" s="310"/>
      <c r="F50" s="261"/>
      <c r="G50" s="265"/>
      <c r="H50" s="266"/>
      <c r="I50" s="261"/>
      <c r="J50" s="261"/>
      <c r="K50" s="261"/>
      <c r="L50" s="265"/>
    </row>
    <row r="51" spans="1:12" x14ac:dyDescent="0.2">
      <c r="C51" s="310" t="s">
        <v>78</v>
      </c>
      <c r="D51" s="310"/>
      <c r="E51" s="310"/>
      <c r="F51" s="261"/>
      <c r="H51" s="266"/>
      <c r="I51" s="261"/>
      <c r="J51" s="261"/>
      <c r="K51" s="261"/>
      <c r="L51" s="265"/>
    </row>
    <row r="52" spans="1:12" x14ac:dyDescent="0.2">
      <c r="A52" s="266"/>
      <c r="B52" s="261"/>
      <c r="C52" s="310" t="s">
        <v>79</v>
      </c>
      <c r="D52" s="310"/>
      <c r="E52" s="310"/>
      <c r="F52" s="263" t="s">
        <v>33</v>
      </c>
      <c r="G52" s="261"/>
      <c r="H52" s="264"/>
      <c r="I52" s="261"/>
      <c r="J52" s="261"/>
      <c r="K52" s="261"/>
      <c r="L52" s="265"/>
    </row>
    <row r="53" spans="1:12" x14ac:dyDescent="0.2">
      <c r="A53" s="266"/>
      <c r="B53" s="261"/>
      <c r="C53" s="263"/>
      <c r="D53" s="263"/>
      <c r="E53" s="263"/>
      <c r="F53" s="263"/>
      <c r="G53" s="261"/>
      <c r="H53" s="264"/>
      <c r="I53" s="261"/>
      <c r="J53" s="261"/>
      <c r="K53" s="261"/>
      <c r="L53" s="265"/>
    </row>
    <row r="54" spans="1:12" ht="13.5" thickBot="1" x14ac:dyDescent="0.25">
      <c r="A54" s="266" t="s">
        <v>80</v>
      </c>
      <c r="B54" s="284" t="s">
        <v>81</v>
      </c>
      <c r="C54" s="311"/>
      <c r="D54" s="311"/>
      <c r="E54" s="311"/>
      <c r="F54" s="311"/>
      <c r="G54" s="285">
        <v>35027.26</v>
      </c>
      <c r="H54" s="303"/>
      <c r="I54" s="304"/>
      <c r="J54" s="304"/>
      <c r="K54" s="304"/>
      <c r="L54" s="265"/>
    </row>
    <row r="55" spans="1:12" ht="14.25" thickTop="1" thickBot="1" x14ac:dyDescent="0.25">
      <c r="A55" s="305" t="s">
        <v>82</v>
      </c>
      <c r="B55" s="306"/>
      <c r="C55" s="306"/>
      <c r="D55" s="306"/>
      <c r="E55" s="306"/>
      <c r="F55" s="307"/>
      <c r="G55" s="15">
        <f>G40+G35+G30+G14+G10+G3+G54</f>
        <v>125425093.73999999</v>
      </c>
      <c r="H55" s="308" t="s">
        <v>83</v>
      </c>
      <c r="I55" s="309"/>
      <c r="J55" s="309"/>
      <c r="K55" s="268"/>
      <c r="L55" s="19">
        <f>L3+L9+L22+L20+L37</f>
        <v>125425093.74000001</v>
      </c>
    </row>
    <row r="56" spans="1:12" ht="13.5" thickTop="1" x14ac:dyDescent="0.2">
      <c r="A56" s="266"/>
      <c r="B56" s="266"/>
      <c r="C56" s="266"/>
      <c r="D56" s="266"/>
      <c r="E56" s="266"/>
      <c r="F56" s="261"/>
      <c r="G56" s="45">
        <v>0</v>
      </c>
      <c r="L56" s="45">
        <f>G56</f>
        <v>0</v>
      </c>
    </row>
  </sheetData>
  <mergeCells count="58">
    <mergeCell ref="C51:E51"/>
    <mergeCell ref="C52:E52"/>
    <mergeCell ref="C54:F54"/>
    <mergeCell ref="H54:K54"/>
    <mergeCell ref="A55:F55"/>
    <mergeCell ref="H55:J55"/>
    <mergeCell ref="C46:E46"/>
    <mergeCell ref="C47:E47"/>
    <mergeCell ref="C48:E48"/>
    <mergeCell ref="C49:E49"/>
    <mergeCell ref="C50:E50"/>
    <mergeCell ref="A2:E2"/>
    <mergeCell ref="H2:J2"/>
    <mergeCell ref="B3:E3"/>
    <mergeCell ref="I3:J3"/>
    <mergeCell ref="C8:E8"/>
    <mergeCell ref="C9:E9"/>
    <mergeCell ref="I9:J9"/>
    <mergeCell ref="B10:E10"/>
    <mergeCell ref="I10:J10"/>
    <mergeCell ref="C4:E4"/>
    <mergeCell ref="C5:E5"/>
    <mergeCell ref="C6:E6"/>
    <mergeCell ref="C7:E7"/>
    <mergeCell ref="C15:E15"/>
    <mergeCell ref="C17:E17"/>
    <mergeCell ref="C18:E18"/>
    <mergeCell ref="C11:E11"/>
    <mergeCell ref="C12:E12"/>
    <mergeCell ref="C13:E13"/>
    <mergeCell ref="B14:E14"/>
    <mergeCell ref="C21:E21"/>
    <mergeCell ref="C22:E22"/>
    <mergeCell ref="I22:J22"/>
    <mergeCell ref="I18:J18"/>
    <mergeCell ref="C19:E19"/>
    <mergeCell ref="C20:E20"/>
    <mergeCell ref="I20:J20"/>
    <mergeCell ref="C28:E28"/>
    <mergeCell ref="C29:E29"/>
    <mergeCell ref="C30:E30"/>
    <mergeCell ref="C31:E31"/>
    <mergeCell ref="C27:E27"/>
    <mergeCell ref="C45:E45"/>
    <mergeCell ref="C32:E32"/>
    <mergeCell ref="C34:F34"/>
    <mergeCell ref="I37:J37"/>
    <mergeCell ref="C44:E44"/>
    <mergeCell ref="C39:E39"/>
    <mergeCell ref="C40:E40"/>
    <mergeCell ref="C41:E41"/>
    <mergeCell ref="C42:E42"/>
    <mergeCell ref="C43:E43"/>
    <mergeCell ref="C36:E36"/>
    <mergeCell ref="C37:E37"/>
    <mergeCell ref="C38:E38"/>
    <mergeCell ref="C33:E33"/>
    <mergeCell ref="C35:E35"/>
  </mergeCells>
  <phoneticPr fontId="2" type="noConversion"/>
  <hyperlinks>
    <hyperlink ref="A1" location="Sayfa1!A1" display="ZİRVE SİGORTA- ARALIK 2007" xr:uid="{00000000-0004-0000-0000-000000000000}"/>
  </hyperlinks>
  <pageMargins left="0.2" right="0.22" top="0.22" bottom="0.11" header="0.5" footer="0.5"/>
  <pageSetup paperSize="9" orientation="landscape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56"/>
  <sheetViews>
    <sheetView topLeftCell="A31" workbookViewId="0">
      <selection activeCell="I70" sqref="I70"/>
    </sheetView>
  </sheetViews>
  <sheetFormatPr defaultRowHeight="12.75" x14ac:dyDescent="0.2"/>
  <cols>
    <col min="1" max="1" width="4" style="11" customWidth="1"/>
    <col min="2" max="4" width="9.140625" style="11"/>
    <col min="5" max="5" width="12.5703125" style="11" customWidth="1"/>
    <col min="6" max="6" width="9.140625" style="11"/>
    <col min="7" max="7" width="12.5703125" style="11" customWidth="1"/>
    <col min="8" max="8" width="4.140625" style="11" customWidth="1"/>
    <col min="9" max="9" width="9.140625" style="11"/>
    <col min="10" max="10" width="22.28515625" style="11" customWidth="1"/>
    <col min="11" max="11" width="13.42578125" style="11" customWidth="1"/>
    <col min="12" max="12" width="18.5703125" style="11" bestFit="1" customWidth="1"/>
    <col min="13" max="14" width="20.28515625" style="11" bestFit="1" customWidth="1"/>
    <col min="15" max="15" width="18.7109375" style="11" bestFit="1" customWidth="1"/>
    <col min="16" max="16384" width="9.140625" style="11"/>
  </cols>
  <sheetData>
    <row r="1" spans="1:12" x14ac:dyDescent="0.2">
      <c r="A1" s="279" t="s">
        <v>285</v>
      </c>
      <c r="B1" s="280"/>
      <c r="C1" s="281"/>
      <c r="D1" s="280"/>
    </row>
    <row r="2" spans="1:12" x14ac:dyDescent="0.2">
      <c r="A2" s="320" t="s">
        <v>8</v>
      </c>
      <c r="B2" s="320"/>
      <c r="C2" s="320"/>
      <c r="D2" s="320"/>
      <c r="E2" s="320"/>
      <c r="F2" s="270"/>
      <c r="G2" s="271"/>
      <c r="H2" s="321" t="s">
        <v>9</v>
      </c>
      <c r="I2" s="322"/>
      <c r="J2" s="322"/>
      <c r="K2" s="272"/>
      <c r="L2" s="273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59"/>
      <c r="G3" s="274">
        <f>G4+G5+G6+G7+G8</f>
        <v>137417692.87</v>
      </c>
      <c r="H3" s="260" t="s">
        <v>0</v>
      </c>
      <c r="I3" s="324" t="s">
        <v>11</v>
      </c>
      <c r="J3" s="324"/>
      <c r="K3" s="261"/>
      <c r="L3" s="14">
        <f>L4+L5+L6+L7</f>
        <v>34890802.32</v>
      </c>
    </row>
    <row r="4" spans="1:12" x14ac:dyDescent="0.2">
      <c r="A4" s="262"/>
      <c r="B4" s="263" t="s">
        <v>12</v>
      </c>
      <c r="C4" s="310" t="s">
        <v>13</v>
      </c>
      <c r="D4" s="310"/>
      <c r="E4" s="310"/>
      <c r="F4" s="263"/>
      <c r="G4" s="16">
        <v>359915.52000000002</v>
      </c>
      <c r="H4" s="264"/>
      <c r="I4" s="261" t="s">
        <v>12</v>
      </c>
      <c r="J4" s="261" t="s">
        <v>14</v>
      </c>
      <c r="K4" s="261"/>
      <c r="L4" s="18">
        <v>5284210.26</v>
      </c>
    </row>
    <row r="5" spans="1:12" x14ac:dyDescent="0.2">
      <c r="A5" s="262"/>
      <c r="B5" s="263" t="s">
        <v>15</v>
      </c>
      <c r="C5" s="310" t="s">
        <v>16</v>
      </c>
      <c r="D5" s="310"/>
      <c r="E5" s="310"/>
      <c r="F5" s="263"/>
      <c r="G5" s="16">
        <v>0</v>
      </c>
      <c r="H5" s="264"/>
      <c r="I5" s="261" t="s">
        <v>17</v>
      </c>
      <c r="J5" s="261" t="s">
        <v>18</v>
      </c>
      <c r="K5" s="261"/>
      <c r="L5" s="18">
        <v>0</v>
      </c>
    </row>
    <row r="6" spans="1:12" x14ac:dyDescent="0.2">
      <c r="A6" s="262"/>
      <c r="B6" s="263" t="s">
        <v>19</v>
      </c>
      <c r="C6" s="310" t="s">
        <v>20</v>
      </c>
      <c r="D6" s="310"/>
      <c r="E6" s="310"/>
      <c r="F6" s="263"/>
      <c r="G6" s="16">
        <v>0</v>
      </c>
      <c r="H6" s="264"/>
      <c r="I6" s="261" t="s">
        <v>19</v>
      </c>
      <c r="J6" s="261" t="s">
        <v>21</v>
      </c>
      <c r="K6" s="261"/>
      <c r="L6" s="18">
        <v>11641665.35</v>
      </c>
    </row>
    <row r="7" spans="1:12" x14ac:dyDescent="0.2">
      <c r="A7" s="262"/>
      <c r="B7" s="263" t="s">
        <v>22</v>
      </c>
      <c r="C7" s="310" t="s">
        <v>23</v>
      </c>
      <c r="D7" s="310"/>
      <c r="E7" s="310"/>
      <c r="F7" s="263"/>
      <c r="G7" s="16">
        <v>137049552.13999999</v>
      </c>
      <c r="H7" s="264"/>
      <c r="I7" s="261" t="s">
        <v>22</v>
      </c>
      <c r="J7" s="261" t="s">
        <v>24</v>
      </c>
      <c r="K7" s="261"/>
      <c r="L7" s="18">
        <v>17964926.710000001</v>
      </c>
    </row>
    <row r="8" spans="1:12" x14ac:dyDescent="0.2">
      <c r="A8" s="262"/>
      <c r="B8" s="263" t="s">
        <v>25</v>
      </c>
      <c r="C8" s="310" t="s">
        <v>26</v>
      </c>
      <c r="D8" s="310"/>
      <c r="E8" s="310"/>
      <c r="F8" s="263"/>
      <c r="G8" s="16">
        <v>8225.2099999999991</v>
      </c>
      <c r="H8" s="264"/>
      <c r="I8" s="261"/>
      <c r="J8" s="261"/>
      <c r="K8" s="261"/>
      <c r="L8" s="265"/>
    </row>
    <row r="9" spans="1:12" x14ac:dyDescent="0.2">
      <c r="A9" s="263"/>
      <c r="B9" s="263"/>
      <c r="C9" s="310"/>
      <c r="D9" s="310"/>
      <c r="E9" s="310"/>
      <c r="F9" s="263"/>
      <c r="G9" s="263"/>
      <c r="H9" s="264" t="s">
        <v>3</v>
      </c>
      <c r="I9" s="312" t="s">
        <v>27</v>
      </c>
      <c r="J9" s="312"/>
      <c r="K9" s="261"/>
      <c r="L9" s="12">
        <f>L11+L14+L18+L17</f>
        <v>123119380.38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63"/>
      <c r="G10" s="13">
        <f>G11-G12</f>
        <v>0</v>
      </c>
      <c r="H10" s="264" t="s">
        <v>1</v>
      </c>
      <c r="I10" s="314" t="s">
        <v>29</v>
      </c>
      <c r="J10" s="314"/>
      <c r="K10" s="261"/>
      <c r="L10" s="12">
        <f>L11+L14</f>
        <v>145629154.63</v>
      </c>
    </row>
    <row r="11" spans="1:12" x14ac:dyDescent="0.2">
      <c r="A11" s="262"/>
      <c r="B11" s="263" t="s">
        <v>12</v>
      </c>
      <c r="C11" s="310" t="s">
        <v>30</v>
      </c>
      <c r="D11" s="310"/>
      <c r="E11" s="310"/>
      <c r="F11" s="263"/>
      <c r="G11" s="16">
        <v>0</v>
      </c>
      <c r="H11" s="264"/>
      <c r="I11" s="261" t="s">
        <v>12</v>
      </c>
      <c r="J11" s="261" t="s">
        <v>31</v>
      </c>
      <c r="K11" s="261"/>
      <c r="L11" s="12">
        <f>L12-L13</f>
        <v>111377166.78</v>
      </c>
    </row>
    <row r="12" spans="1:12" x14ac:dyDescent="0.2">
      <c r="A12" s="262"/>
      <c r="B12" s="263" t="s">
        <v>15</v>
      </c>
      <c r="C12" s="310" t="s">
        <v>32</v>
      </c>
      <c r="D12" s="310"/>
      <c r="E12" s="310"/>
      <c r="F12" s="263" t="s">
        <v>33</v>
      </c>
      <c r="G12" s="16">
        <v>0</v>
      </c>
      <c r="H12" s="264"/>
      <c r="I12" s="261"/>
      <c r="J12" s="261" t="s">
        <v>31</v>
      </c>
      <c r="K12" s="261"/>
      <c r="L12" s="18">
        <v>113494137.38</v>
      </c>
    </row>
    <row r="13" spans="1:12" x14ac:dyDescent="0.2">
      <c r="A13" s="263"/>
      <c r="B13" s="263"/>
      <c r="C13" s="310"/>
      <c r="D13" s="310"/>
      <c r="E13" s="310"/>
      <c r="F13" s="263"/>
      <c r="G13" s="263"/>
      <c r="H13" s="264"/>
      <c r="I13" s="261"/>
      <c r="J13" s="261" t="s">
        <v>34</v>
      </c>
      <c r="K13" s="263" t="s">
        <v>33</v>
      </c>
      <c r="L13" s="18">
        <v>2116970.6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63"/>
      <c r="G14" s="13">
        <f>G15+G22+G33-G20-G27</f>
        <v>91360841.830000013</v>
      </c>
      <c r="H14" s="264"/>
      <c r="I14" s="261" t="s">
        <v>15</v>
      </c>
      <c r="J14" s="261" t="s">
        <v>36</v>
      </c>
      <c r="K14" s="261"/>
      <c r="L14" s="12">
        <f>L15-L16</f>
        <v>34251987.849999994</v>
      </c>
    </row>
    <row r="15" spans="1:12" x14ac:dyDescent="0.2">
      <c r="A15" s="262"/>
      <c r="B15" s="263" t="s">
        <v>37</v>
      </c>
      <c r="C15" s="310" t="s">
        <v>38</v>
      </c>
      <c r="D15" s="310"/>
      <c r="E15" s="310"/>
      <c r="F15" s="263"/>
      <c r="G15" s="16">
        <f>G16+G19-G21</f>
        <v>13878327.68</v>
      </c>
      <c r="H15" s="264"/>
      <c r="I15" s="261"/>
      <c r="J15" s="261" t="s">
        <v>36</v>
      </c>
      <c r="K15" s="261"/>
      <c r="L15" s="18">
        <v>36508919.049999997</v>
      </c>
    </row>
    <row r="16" spans="1:12" x14ac:dyDescent="0.2">
      <c r="A16" s="262"/>
      <c r="B16" s="283" t="s">
        <v>256</v>
      </c>
      <c r="C16" s="283" t="s">
        <v>257</v>
      </c>
      <c r="D16" s="263"/>
      <c r="E16" s="263"/>
      <c r="F16" s="263"/>
      <c r="G16" s="16">
        <f>G17+G18</f>
        <v>1128815.27</v>
      </c>
      <c r="H16" s="264"/>
      <c r="I16" s="261"/>
      <c r="J16" s="261" t="s">
        <v>40</v>
      </c>
      <c r="K16" s="263" t="s">
        <v>33</v>
      </c>
      <c r="L16" s="18">
        <v>2256931.2000000002</v>
      </c>
    </row>
    <row r="17" spans="1:12" x14ac:dyDescent="0.2">
      <c r="A17" s="262"/>
      <c r="B17" s="283" t="s">
        <v>258</v>
      </c>
      <c r="C17" s="315" t="s">
        <v>259</v>
      </c>
      <c r="D17" s="315"/>
      <c r="E17" s="315"/>
      <c r="F17" s="283"/>
      <c r="G17" s="16">
        <v>156462.28</v>
      </c>
      <c r="H17" s="264"/>
      <c r="I17" s="261" t="s">
        <v>19</v>
      </c>
      <c r="J17" s="45" t="s">
        <v>248</v>
      </c>
      <c r="K17" s="261"/>
      <c r="L17" s="282">
        <v>-22509774.25</v>
      </c>
    </row>
    <row r="18" spans="1:12" x14ac:dyDescent="0.2">
      <c r="A18" s="262"/>
      <c r="B18" s="283" t="s">
        <v>260</v>
      </c>
      <c r="C18" s="315" t="s">
        <v>262</v>
      </c>
      <c r="D18" s="315"/>
      <c r="E18" s="315"/>
      <c r="F18" s="283"/>
      <c r="G18" s="16">
        <v>972352.99</v>
      </c>
      <c r="H18" s="264" t="s">
        <v>2</v>
      </c>
      <c r="I18" s="314" t="s">
        <v>44</v>
      </c>
      <c r="J18" s="314"/>
      <c r="K18" s="261"/>
      <c r="L18" s="18">
        <v>0</v>
      </c>
    </row>
    <row r="19" spans="1:12" x14ac:dyDescent="0.2">
      <c r="A19" s="262"/>
      <c r="B19" s="283" t="s">
        <v>263</v>
      </c>
      <c r="C19" s="315" t="s">
        <v>261</v>
      </c>
      <c r="D19" s="315"/>
      <c r="E19" s="315"/>
      <c r="F19" s="283"/>
      <c r="G19" s="16">
        <v>12783583.85</v>
      </c>
      <c r="H19" s="264"/>
      <c r="I19" s="261"/>
      <c r="J19" s="261"/>
      <c r="K19" s="261"/>
      <c r="L19" s="265"/>
    </row>
    <row r="20" spans="1:12" x14ac:dyDescent="0.2">
      <c r="A20" s="262"/>
      <c r="B20" s="283" t="s">
        <v>264</v>
      </c>
      <c r="C20" s="310" t="s">
        <v>39</v>
      </c>
      <c r="D20" s="310"/>
      <c r="E20" s="310"/>
      <c r="F20" s="263" t="s">
        <v>33</v>
      </c>
      <c r="G20" s="16">
        <v>0</v>
      </c>
      <c r="H20" s="264" t="s">
        <v>4</v>
      </c>
      <c r="I20" s="312" t="s">
        <v>46</v>
      </c>
      <c r="J20" s="312"/>
      <c r="K20" s="261"/>
      <c r="L20" s="18">
        <v>132667.65</v>
      </c>
    </row>
    <row r="21" spans="1:12" x14ac:dyDescent="0.2">
      <c r="A21" s="262"/>
      <c r="B21" s="283" t="s">
        <v>268</v>
      </c>
      <c r="C21" s="318" t="s">
        <v>275</v>
      </c>
      <c r="D21" s="310"/>
      <c r="E21" s="310"/>
      <c r="F21" s="283" t="s">
        <v>33</v>
      </c>
      <c r="G21" s="16">
        <v>34071.440000000002</v>
      </c>
      <c r="H21" s="264"/>
      <c r="I21" s="261"/>
      <c r="J21" s="261"/>
      <c r="K21" s="261"/>
      <c r="L21" s="265"/>
    </row>
    <row r="22" spans="1:12" x14ac:dyDescent="0.2">
      <c r="A22" s="262"/>
      <c r="B22" s="283" t="s">
        <v>265</v>
      </c>
      <c r="C22" s="310" t="s">
        <v>41</v>
      </c>
      <c r="D22" s="310"/>
      <c r="E22" s="310"/>
      <c r="F22" s="263"/>
      <c r="G22" s="16">
        <f>G23+G26+G28</f>
        <v>77482514.150000006</v>
      </c>
      <c r="H22" s="264" t="s">
        <v>5</v>
      </c>
      <c r="I22" s="312" t="s">
        <v>48</v>
      </c>
      <c r="J22" s="312"/>
      <c r="K22" s="261"/>
      <c r="L22" s="12">
        <f>L23+L28+L29+L30+L32</f>
        <v>38693869.280000001</v>
      </c>
    </row>
    <row r="23" spans="1:12" x14ac:dyDescent="0.2">
      <c r="A23" s="262"/>
      <c r="B23" s="283" t="s">
        <v>256</v>
      </c>
      <c r="C23" s="283" t="s">
        <v>257</v>
      </c>
      <c r="D23" s="263"/>
      <c r="E23" s="263"/>
      <c r="F23" s="263"/>
      <c r="G23" s="16">
        <f>G24+G25</f>
        <v>4048299.0399999996</v>
      </c>
      <c r="H23" s="264"/>
      <c r="I23" s="261" t="s">
        <v>12</v>
      </c>
      <c r="J23" s="261" t="s">
        <v>50</v>
      </c>
      <c r="K23" s="261"/>
      <c r="L23" s="18">
        <v>38400000</v>
      </c>
    </row>
    <row r="24" spans="1:12" x14ac:dyDescent="0.2">
      <c r="A24" s="262"/>
      <c r="B24" s="283" t="s">
        <v>258</v>
      </c>
      <c r="C24" s="283" t="s">
        <v>266</v>
      </c>
      <c r="D24" s="283"/>
      <c r="E24" s="283"/>
      <c r="F24" s="283"/>
      <c r="G24" s="16">
        <v>-95831.47</v>
      </c>
      <c r="H24" s="264"/>
      <c r="I24" s="261"/>
      <c r="J24" s="261" t="s">
        <v>52</v>
      </c>
      <c r="K24" s="261"/>
      <c r="L24" s="18">
        <v>0</v>
      </c>
    </row>
    <row r="25" spans="1:12" x14ac:dyDescent="0.2">
      <c r="A25" s="262"/>
      <c r="B25" s="283" t="s">
        <v>260</v>
      </c>
      <c r="C25" s="283" t="s">
        <v>267</v>
      </c>
      <c r="D25" s="283"/>
      <c r="E25" s="283"/>
      <c r="F25" s="283"/>
      <c r="G25" s="16">
        <v>4144130.51</v>
      </c>
      <c r="H25" s="264"/>
      <c r="I25" s="261"/>
      <c r="J25" s="261" t="s">
        <v>54</v>
      </c>
      <c r="K25" s="263" t="s">
        <v>33</v>
      </c>
      <c r="L25" s="267">
        <v>0</v>
      </c>
    </row>
    <row r="26" spans="1:12" x14ac:dyDescent="0.2">
      <c r="A26" s="262"/>
      <c r="B26" s="283" t="s">
        <v>255</v>
      </c>
      <c r="C26" s="283" t="s">
        <v>261</v>
      </c>
      <c r="D26" s="283"/>
      <c r="E26" s="283"/>
      <c r="F26" s="283"/>
      <c r="G26" s="16">
        <v>73550537.549999997</v>
      </c>
      <c r="H26" s="264"/>
      <c r="I26" s="261" t="s">
        <v>15</v>
      </c>
      <c r="J26" s="261" t="s">
        <v>55</v>
      </c>
      <c r="K26" s="261"/>
      <c r="L26" s="18">
        <v>0</v>
      </c>
    </row>
    <row r="27" spans="1:12" x14ac:dyDescent="0.2">
      <c r="B27" s="283" t="s">
        <v>264</v>
      </c>
      <c r="C27" s="310" t="s">
        <v>43</v>
      </c>
      <c r="D27" s="310"/>
      <c r="E27" s="310"/>
      <c r="F27" s="263" t="s">
        <v>33</v>
      </c>
      <c r="G27" s="16">
        <v>0</v>
      </c>
      <c r="H27" s="264"/>
      <c r="I27" s="261" t="s">
        <v>19</v>
      </c>
      <c r="J27" s="261" t="s">
        <v>57</v>
      </c>
      <c r="K27" s="261"/>
      <c r="L27" s="18">
        <v>0</v>
      </c>
    </row>
    <row r="28" spans="1:12" x14ac:dyDescent="0.2">
      <c r="A28" s="262"/>
      <c r="B28" s="283" t="s">
        <v>268</v>
      </c>
      <c r="C28" s="315" t="s">
        <v>269</v>
      </c>
      <c r="D28" s="316"/>
      <c r="E28" s="316"/>
      <c r="F28" s="283" t="s">
        <v>33</v>
      </c>
      <c r="G28" s="16">
        <v>-116322.44</v>
      </c>
      <c r="H28" s="264"/>
      <c r="I28" s="261" t="s">
        <v>22</v>
      </c>
      <c r="J28" s="261" t="s">
        <v>59</v>
      </c>
      <c r="K28" s="261"/>
      <c r="L28" s="18">
        <v>293869.28000000003</v>
      </c>
    </row>
    <row r="29" spans="1:12" x14ac:dyDescent="0.2">
      <c r="A29" s="262"/>
      <c r="B29" s="283" t="s">
        <v>270</v>
      </c>
      <c r="C29" s="315" t="s">
        <v>271</v>
      </c>
      <c r="D29" s="315"/>
      <c r="E29" s="315"/>
      <c r="F29" s="283"/>
      <c r="G29" s="288">
        <v>0</v>
      </c>
      <c r="H29" s="264"/>
      <c r="I29" s="261" t="s">
        <v>25</v>
      </c>
      <c r="J29" s="261" t="s">
        <v>61</v>
      </c>
      <c r="K29" s="261"/>
      <c r="L29" s="18">
        <v>0</v>
      </c>
    </row>
    <row r="30" spans="1:12" x14ac:dyDescent="0.2">
      <c r="A30" s="262"/>
      <c r="B30" s="263" t="s">
        <v>22</v>
      </c>
      <c r="C30" s="310" t="s">
        <v>14</v>
      </c>
      <c r="D30" s="310"/>
      <c r="E30" s="310"/>
      <c r="F30" s="263"/>
      <c r="G30" s="286">
        <f>G31-G32</f>
        <v>0</v>
      </c>
      <c r="H30" s="264"/>
      <c r="I30" s="261" t="s">
        <v>63</v>
      </c>
      <c r="J30" s="261" t="s">
        <v>64</v>
      </c>
      <c r="K30" s="261"/>
      <c r="L30" s="18">
        <v>0</v>
      </c>
    </row>
    <row r="31" spans="1:12" x14ac:dyDescent="0.2">
      <c r="A31" s="262"/>
      <c r="B31" s="263" t="s">
        <v>25</v>
      </c>
      <c r="C31" s="310" t="s">
        <v>45</v>
      </c>
      <c r="D31" s="310"/>
      <c r="E31" s="310"/>
      <c r="F31" s="263"/>
      <c r="G31" s="17">
        <v>0</v>
      </c>
      <c r="H31" s="264"/>
      <c r="I31" s="261" t="s">
        <v>65</v>
      </c>
      <c r="J31" s="261" t="s">
        <v>66</v>
      </c>
      <c r="K31" s="261"/>
      <c r="L31" s="18">
        <v>0</v>
      </c>
    </row>
    <row r="32" spans="1:12" x14ac:dyDescent="0.2">
      <c r="A32" s="262"/>
      <c r="B32" s="283" t="s">
        <v>272</v>
      </c>
      <c r="C32" s="315" t="s">
        <v>273</v>
      </c>
      <c r="D32" s="316"/>
      <c r="E32" s="316"/>
      <c r="F32" s="263"/>
      <c r="G32" s="17">
        <v>0</v>
      </c>
      <c r="H32" s="264"/>
      <c r="I32" s="261" t="s">
        <v>68</v>
      </c>
      <c r="J32" s="261" t="s">
        <v>85</v>
      </c>
      <c r="K32" s="263" t="s">
        <v>33</v>
      </c>
      <c r="L32" s="12">
        <f>-L33-L35+L36</f>
        <v>0</v>
      </c>
    </row>
    <row r="33" spans="1:12" x14ac:dyDescent="0.2">
      <c r="B33" s="283" t="s">
        <v>274</v>
      </c>
      <c r="C33" s="310" t="s">
        <v>47</v>
      </c>
      <c r="D33" s="310"/>
      <c r="E33" s="310"/>
      <c r="F33" s="263"/>
      <c r="G33" s="16">
        <v>0</v>
      </c>
      <c r="H33" s="264"/>
      <c r="I33" s="261"/>
      <c r="J33" s="261" t="s">
        <v>70</v>
      </c>
      <c r="K33" s="263" t="s">
        <v>33</v>
      </c>
      <c r="L33" s="18">
        <v>0</v>
      </c>
    </row>
    <row r="34" spans="1:12" x14ac:dyDescent="0.2">
      <c r="B34" s="283"/>
      <c r="C34" s="317"/>
      <c r="D34" s="317"/>
      <c r="E34" s="317"/>
      <c r="F34" s="317"/>
      <c r="G34" s="16"/>
      <c r="H34" s="264"/>
      <c r="I34" s="261"/>
      <c r="J34" s="261"/>
      <c r="K34" s="263"/>
      <c r="L34" s="18"/>
    </row>
    <row r="35" spans="1:12" x14ac:dyDescent="0.2">
      <c r="A35" s="262" t="s">
        <v>5</v>
      </c>
      <c r="B35" s="262" t="s">
        <v>49</v>
      </c>
      <c r="C35" s="310"/>
      <c r="D35" s="310"/>
      <c r="E35" s="310"/>
      <c r="F35" s="263"/>
      <c r="G35" s="10">
        <f>G36-G37-G38</f>
        <v>203485.34</v>
      </c>
      <c r="H35" s="264"/>
      <c r="I35" s="261"/>
      <c r="J35" s="261" t="s">
        <v>71</v>
      </c>
      <c r="K35" s="263" t="s">
        <v>33</v>
      </c>
      <c r="L35" s="18">
        <v>0</v>
      </c>
    </row>
    <row r="36" spans="1:12" x14ac:dyDescent="0.2">
      <c r="A36" s="262"/>
      <c r="B36" s="263" t="s">
        <v>12</v>
      </c>
      <c r="C36" s="310" t="s">
        <v>51</v>
      </c>
      <c r="D36" s="310"/>
      <c r="E36" s="310"/>
      <c r="F36" s="263"/>
      <c r="G36" s="17">
        <v>203485.34</v>
      </c>
      <c r="H36" s="264"/>
      <c r="I36" s="266"/>
      <c r="J36" s="261" t="s">
        <v>77</v>
      </c>
      <c r="K36" s="261"/>
      <c r="L36" s="18">
        <v>0</v>
      </c>
    </row>
    <row r="37" spans="1:12" x14ac:dyDescent="0.2">
      <c r="A37" s="262"/>
      <c r="B37" s="263"/>
      <c r="C37" s="310" t="s">
        <v>53</v>
      </c>
      <c r="D37" s="310"/>
      <c r="E37" s="310"/>
      <c r="F37" s="263" t="s">
        <v>33</v>
      </c>
      <c r="G37" s="17">
        <v>0</v>
      </c>
      <c r="H37" s="264" t="s">
        <v>6</v>
      </c>
      <c r="I37" s="312" t="s">
        <v>74</v>
      </c>
      <c r="J37" s="312"/>
      <c r="K37" s="261"/>
      <c r="L37" s="12">
        <f>L38+L39</f>
        <v>46131478.140000001</v>
      </c>
    </row>
    <row r="38" spans="1:12" x14ac:dyDescent="0.2">
      <c r="A38" s="262"/>
      <c r="B38" s="263"/>
      <c r="C38" s="313"/>
      <c r="D38" s="313"/>
      <c r="E38" s="313"/>
      <c r="G38" s="17">
        <v>0</v>
      </c>
      <c r="H38" s="264"/>
      <c r="I38" s="261" t="s">
        <v>12</v>
      </c>
      <c r="J38" s="261" t="s">
        <v>75</v>
      </c>
      <c r="K38" s="261"/>
      <c r="L38" s="18">
        <v>46131478.140000001</v>
      </c>
    </row>
    <row r="39" spans="1:12" x14ac:dyDescent="0.2">
      <c r="A39" s="262" t="s">
        <v>6</v>
      </c>
      <c r="B39" s="262" t="s">
        <v>56</v>
      </c>
      <c r="C39" s="310"/>
      <c r="D39" s="310"/>
      <c r="E39" s="310"/>
      <c r="F39" s="263"/>
      <c r="G39" s="9"/>
      <c r="H39" s="264"/>
      <c r="I39" s="261" t="s">
        <v>15</v>
      </c>
      <c r="J39" s="261" t="s">
        <v>77</v>
      </c>
      <c r="K39" s="261"/>
      <c r="L39" s="18">
        <v>0</v>
      </c>
    </row>
    <row r="40" spans="1:12" x14ac:dyDescent="0.2">
      <c r="A40" s="263"/>
      <c r="B40" s="263"/>
      <c r="C40" s="310" t="s">
        <v>58</v>
      </c>
      <c r="D40" s="310"/>
      <c r="E40" s="310"/>
      <c r="F40" s="263"/>
      <c r="G40" s="10">
        <f>G41+G44+G47</f>
        <v>13780215.08</v>
      </c>
      <c r="H40" s="264"/>
      <c r="I40" s="261"/>
      <c r="J40" s="261"/>
      <c r="K40" s="261"/>
      <c r="L40" s="265"/>
    </row>
    <row r="41" spans="1:12" x14ac:dyDescent="0.2">
      <c r="A41" s="261"/>
      <c r="B41" s="263"/>
      <c r="C41" s="310" t="s">
        <v>60</v>
      </c>
      <c r="D41" s="310"/>
      <c r="E41" s="310"/>
      <c r="F41" s="263" t="s">
        <v>33</v>
      </c>
      <c r="G41" s="10">
        <f>G42-G43</f>
        <v>0</v>
      </c>
      <c r="H41" s="264"/>
      <c r="I41" s="261"/>
      <c r="J41" s="261"/>
      <c r="K41" s="261"/>
      <c r="L41" s="265"/>
    </row>
    <row r="42" spans="1:12" x14ac:dyDescent="0.2">
      <c r="A42" s="261"/>
      <c r="B42" s="263"/>
      <c r="C42" s="310" t="s">
        <v>62</v>
      </c>
      <c r="D42" s="310"/>
      <c r="E42" s="310"/>
      <c r="F42" s="263" t="s">
        <v>33</v>
      </c>
      <c r="G42" s="17">
        <v>0</v>
      </c>
      <c r="H42" s="264"/>
      <c r="I42" s="261"/>
      <c r="J42" s="261"/>
      <c r="K42" s="261"/>
      <c r="L42" s="265"/>
    </row>
    <row r="43" spans="1:12" x14ac:dyDescent="0.2">
      <c r="A43" s="284" t="s">
        <v>80</v>
      </c>
      <c r="B43" s="262" t="s">
        <v>67</v>
      </c>
      <c r="C43" s="310"/>
      <c r="D43" s="310"/>
      <c r="E43" s="310"/>
      <c r="F43" s="263"/>
      <c r="G43" s="17">
        <v>0</v>
      </c>
      <c r="H43" s="264"/>
      <c r="I43" s="261"/>
      <c r="J43" s="261"/>
      <c r="K43" s="261"/>
      <c r="L43" s="265"/>
    </row>
    <row r="44" spans="1:12" x14ac:dyDescent="0.2">
      <c r="A44" s="261"/>
      <c r="B44" s="263" t="s">
        <v>12</v>
      </c>
      <c r="C44" s="310" t="s">
        <v>69</v>
      </c>
      <c r="D44" s="310"/>
      <c r="E44" s="310"/>
      <c r="F44" s="263"/>
      <c r="G44" s="10">
        <f>G45-G46</f>
        <v>777265.01</v>
      </c>
      <c r="H44" s="264"/>
      <c r="I44" s="261"/>
      <c r="J44" s="261"/>
      <c r="K44" s="261"/>
      <c r="L44" s="265"/>
    </row>
    <row r="45" spans="1:12" x14ac:dyDescent="0.2">
      <c r="A45" s="261"/>
      <c r="B45" s="263"/>
      <c r="C45" s="310" t="s">
        <v>69</v>
      </c>
      <c r="D45" s="310"/>
      <c r="E45" s="310"/>
      <c r="F45" s="263"/>
      <c r="G45" s="17">
        <v>1694070.24</v>
      </c>
      <c r="H45" s="264"/>
      <c r="I45" s="261"/>
      <c r="J45" s="261"/>
      <c r="K45" s="261"/>
      <c r="L45" s="265"/>
    </row>
    <row r="46" spans="1:12" x14ac:dyDescent="0.2">
      <c r="A46" s="261"/>
      <c r="B46" s="261"/>
      <c r="C46" s="310" t="s">
        <v>72</v>
      </c>
      <c r="D46" s="310"/>
      <c r="E46" s="310"/>
      <c r="F46" s="263" t="s">
        <v>33</v>
      </c>
      <c r="G46" s="18">
        <v>916805.23</v>
      </c>
      <c r="H46" s="266"/>
      <c r="I46" s="261"/>
      <c r="J46" s="261"/>
      <c r="K46" s="261"/>
      <c r="L46" s="265"/>
    </row>
    <row r="47" spans="1:12" x14ac:dyDescent="0.2">
      <c r="A47" s="261"/>
      <c r="B47" s="261" t="s">
        <v>15</v>
      </c>
      <c r="C47" s="310" t="s">
        <v>73</v>
      </c>
      <c r="D47" s="310"/>
      <c r="E47" s="310"/>
      <c r="F47" s="261"/>
      <c r="G47" s="12">
        <f>G48-G49</f>
        <v>13002950.07</v>
      </c>
      <c r="H47" s="266"/>
      <c r="I47" s="261"/>
      <c r="J47" s="261"/>
      <c r="K47" s="261"/>
      <c r="L47" s="265"/>
    </row>
    <row r="48" spans="1:12" x14ac:dyDescent="0.2">
      <c r="A48" s="261"/>
      <c r="B48" s="261"/>
      <c r="C48" s="310" t="s">
        <v>73</v>
      </c>
      <c r="D48" s="310"/>
      <c r="E48" s="310"/>
      <c r="F48" s="261"/>
      <c r="G48" s="18">
        <v>13678311.75</v>
      </c>
      <c r="H48" s="266"/>
      <c r="I48" s="261"/>
      <c r="J48" s="261"/>
      <c r="K48" s="261"/>
      <c r="L48" s="265"/>
    </row>
    <row r="49" spans="1:12" x14ac:dyDescent="0.2">
      <c r="B49" s="261"/>
      <c r="C49" s="310" t="s">
        <v>76</v>
      </c>
      <c r="D49" s="310"/>
      <c r="E49" s="310"/>
      <c r="F49" s="263" t="s">
        <v>33</v>
      </c>
      <c r="G49" s="18">
        <v>675361.68</v>
      </c>
      <c r="H49" s="266"/>
      <c r="I49" s="261"/>
      <c r="J49" s="261"/>
      <c r="K49" s="261"/>
      <c r="L49" s="265"/>
    </row>
    <row r="50" spans="1:12" x14ac:dyDescent="0.2">
      <c r="A50" s="261"/>
      <c r="B50" s="261" t="s">
        <v>19</v>
      </c>
      <c r="C50" s="310" t="s">
        <v>84</v>
      </c>
      <c r="D50" s="310"/>
      <c r="E50" s="310"/>
      <c r="F50" s="261"/>
      <c r="G50" s="265"/>
      <c r="H50" s="266"/>
      <c r="I50" s="261"/>
      <c r="J50" s="261"/>
      <c r="K50" s="261"/>
      <c r="L50" s="265"/>
    </row>
    <row r="51" spans="1:12" x14ac:dyDescent="0.2">
      <c r="C51" s="310" t="s">
        <v>78</v>
      </c>
      <c r="D51" s="310"/>
      <c r="E51" s="310"/>
      <c r="F51" s="261"/>
      <c r="H51" s="266"/>
      <c r="I51" s="261"/>
      <c r="J51" s="261"/>
      <c r="K51" s="261"/>
      <c r="L51" s="265"/>
    </row>
    <row r="52" spans="1:12" x14ac:dyDescent="0.2">
      <c r="A52" s="266"/>
      <c r="B52" s="261"/>
      <c r="C52" s="310" t="s">
        <v>79</v>
      </c>
      <c r="D52" s="310"/>
      <c r="E52" s="310"/>
      <c r="F52" s="263" t="s">
        <v>33</v>
      </c>
      <c r="G52" s="261"/>
      <c r="H52" s="264"/>
      <c r="I52" s="261"/>
      <c r="J52" s="261"/>
      <c r="K52" s="261"/>
      <c r="L52" s="265"/>
    </row>
    <row r="53" spans="1:12" x14ac:dyDescent="0.2">
      <c r="A53" s="266"/>
      <c r="B53" s="261"/>
      <c r="C53" s="263"/>
      <c r="D53" s="263"/>
      <c r="E53" s="263"/>
      <c r="F53" s="263"/>
      <c r="G53" s="261"/>
      <c r="H53" s="264"/>
      <c r="I53" s="261"/>
      <c r="J53" s="261"/>
      <c r="K53" s="261"/>
      <c r="L53" s="265"/>
    </row>
    <row r="54" spans="1:12" ht="13.5" thickBot="1" x14ac:dyDescent="0.25">
      <c r="A54" s="266" t="s">
        <v>80</v>
      </c>
      <c r="B54" s="284" t="s">
        <v>81</v>
      </c>
      <c r="C54" s="311"/>
      <c r="D54" s="311"/>
      <c r="E54" s="311"/>
      <c r="F54" s="311"/>
      <c r="G54" s="285">
        <v>205962.65</v>
      </c>
      <c r="H54" s="303"/>
      <c r="I54" s="304"/>
      <c r="J54" s="304"/>
      <c r="K54" s="304"/>
      <c r="L54" s="265"/>
    </row>
    <row r="55" spans="1:12" ht="14.25" thickTop="1" thickBot="1" x14ac:dyDescent="0.25">
      <c r="A55" s="305" t="s">
        <v>82</v>
      </c>
      <c r="B55" s="306"/>
      <c r="C55" s="306"/>
      <c r="D55" s="306"/>
      <c r="E55" s="306"/>
      <c r="F55" s="307"/>
      <c r="G55" s="15">
        <f>G40+G35+G30+G14+G10+G3+G54</f>
        <v>242968197.77000001</v>
      </c>
      <c r="H55" s="308" t="s">
        <v>83</v>
      </c>
      <c r="I55" s="309"/>
      <c r="J55" s="309"/>
      <c r="K55" s="268"/>
      <c r="L55" s="19">
        <f>L3+L9+L22+L20+L37</f>
        <v>242968197.76999998</v>
      </c>
    </row>
    <row r="56" spans="1:12" ht="13.5" thickTop="1" x14ac:dyDescent="0.2">
      <c r="A56" s="266"/>
      <c r="B56" s="266"/>
      <c r="C56" s="266"/>
      <c r="D56" s="266"/>
      <c r="E56" s="266"/>
      <c r="F56" s="261"/>
      <c r="G56" s="45">
        <v>0</v>
      </c>
      <c r="L56" s="45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00000000-0004-0000-0900-000000000000}"/>
  </hyperlink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56"/>
  <sheetViews>
    <sheetView topLeftCell="A33" workbookViewId="0">
      <selection activeCell="N54" sqref="N54"/>
    </sheetView>
  </sheetViews>
  <sheetFormatPr defaultRowHeight="12.75" x14ac:dyDescent="0.2"/>
  <cols>
    <col min="1" max="1" width="4" style="11" customWidth="1"/>
    <col min="2" max="4" width="9.140625" style="11"/>
    <col min="5" max="5" width="12.5703125" style="11" customWidth="1"/>
    <col min="6" max="6" width="9.140625" style="11"/>
    <col min="7" max="7" width="12.5703125" style="11" customWidth="1"/>
    <col min="8" max="8" width="4.140625" style="11" customWidth="1"/>
    <col min="9" max="9" width="9.140625" style="11"/>
    <col min="10" max="10" width="22.28515625" style="11" customWidth="1"/>
    <col min="11" max="11" width="13.42578125" style="11" customWidth="1"/>
    <col min="12" max="12" width="18.5703125" style="11" bestFit="1" customWidth="1"/>
    <col min="13" max="14" width="20.28515625" style="11" bestFit="1" customWidth="1"/>
    <col min="15" max="15" width="18.7109375" style="11" bestFit="1" customWidth="1"/>
    <col min="16" max="16384" width="9.140625" style="11"/>
  </cols>
  <sheetData>
    <row r="1" spans="1:12" x14ac:dyDescent="0.2">
      <c r="A1" s="279" t="s">
        <v>286</v>
      </c>
      <c r="B1" s="280"/>
      <c r="C1" s="281"/>
      <c r="D1" s="280"/>
    </row>
    <row r="2" spans="1:12" x14ac:dyDescent="0.2">
      <c r="A2" s="320" t="s">
        <v>8</v>
      </c>
      <c r="B2" s="320"/>
      <c r="C2" s="320"/>
      <c r="D2" s="320"/>
      <c r="E2" s="320"/>
      <c r="F2" s="270"/>
      <c r="G2" s="271"/>
      <c r="H2" s="321" t="s">
        <v>9</v>
      </c>
      <c r="I2" s="322"/>
      <c r="J2" s="322"/>
      <c r="K2" s="272"/>
      <c r="L2" s="273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59"/>
      <c r="G3" s="274">
        <f>G4+G5+G6+G7+G8</f>
        <v>5173826.6100000003</v>
      </c>
      <c r="H3" s="260" t="s">
        <v>0</v>
      </c>
      <c r="I3" s="324" t="s">
        <v>11</v>
      </c>
      <c r="J3" s="324"/>
      <c r="K3" s="261"/>
      <c r="L3" s="14">
        <f>L4+L5+L6+L7</f>
        <v>886680.57000000007</v>
      </c>
    </row>
    <row r="4" spans="1:12" x14ac:dyDescent="0.2">
      <c r="A4" s="262"/>
      <c r="B4" s="263" t="s">
        <v>12</v>
      </c>
      <c r="C4" s="310" t="s">
        <v>13</v>
      </c>
      <c r="D4" s="310"/>
      <c r="E4" s="310"/>
      <c r="F4" s="263"/>
      <c r="G4" s="16">
        <v>815682.62</v>
      </c>
      <c r="H4" s="264"/>
      <c r="I4" s="261" t="s">
        <v>12</v>
      </c>
      <c r="J4" s="261" t="s">
        <v>14</v>
      </c>
      <c r="K4" s="261"/>
      <c r="L4" s="18">
        <v>0</v>
      </c>
    </row>
    <row r="5" spans="1:12" x14ac:dyDescent="0.2">
      <c r="A5" s="262"/>
      <c r="B5" s="263" t="s">
        <v>15</v>
      </c>
      <c r="C5" s="310" t="s">
        <v>16</v>
      </c>
      <c r="D5" s="310"/>
      <c r="E5" s="310"/>
      <c r="F5" s="263"/>
      <c r="G5" s="16">
        <v>0</v>
      </c>
      <c r="H5" s="264"/>
      <c r="I5" s="261" t="s">
        <v>17</v>
      </c>
      <c r="J5" s="261" t="s">
        <v>18</v>
      </c>
      <c r="K5" s="261"/>
      <c r="L5" s="18">
        <v>0</v>
      </c>
    </row>
    <row r="6" spans="1:12" x14ac:dyDescent="0.2">
      <c r="A6" s="262"/>
      <c r="B6" s="263" t="s">
        <v>19</v>
      </c>
      <c r="C6" s="310" t="s">
        <v>20</v>
      </c>
      <c r="D6" s="310"/>
      <c r="E6" s="310"/>
      <c r="F6" s="263"/>
      <c r="G6" s="16">
        <v>0</v>
      </c>
      <c r="H6" s="264"/>
      <c r="I6" s="261" t="s">
        <v>19</v>
      </c>
      <c r="J6" s="261" t="s">
        <v>21</v>
      </c>
      <c r="K6" s="261"/>
      <c r="L6" s="18">
        <v>399147.45</v>
      </c>
    </row>
    <row r="7" spans="1:12" x14ac:dyDescent="0.2">
      <c r="A7" s="262"/>
      <c r="B7" s="263" t="s">
        <v>22</v>
      </c>
      <c r="C7" s="310" t="s">
        <v>23</v>
      </c>
      <c r="D7" s="310"/>
      <c r="E7" s="310"/>
      <c r="F7" s="263"/>
      <c r="G7" s="16">
        <v>4358143.99</v>
      </c>
      <c r="H7" s="264"/>
      <c r="I7" s="261" t="s">
        <v>22</v>
      </c>
      <c r="J7" s="261" t="s">
        <v>24</v>
      </c>
      <c r="K7" s="261"/>
      <c r="L7" s="18">
        <v>487533.12</v>
      </c>
    </row>
    <row r="8" spans="1:12" x14ac:dyDescent="0.2">
      <c r="A8" s="262"/>
      <c r="B8" s="263" t="s">
        <v>25</v>
      </c>
      <c r="C8" s="310" t="s">
        <v>26</v>
      </c>
      <c r="D8" s="310"/>
      <c r="E8" s="310"/>
      <c r="F8" s="263"/>
      <c r="G8" s="16">
        <v>0</v>
      </c>
      <c r="H8" s="264"/>
      <c r="I8" s="261"/>
      <c r="J8" s="261"/>
      <c r="K8" s="261"/>
      <c r="L8" s="265"/>
    </row>
    <row r="9" spans="1:12" x14ac:dyDescent="0.2">
      <c r="A9" s="263"/>
      <c r="B9" s="263"/>
      <c r="C9" s="310"/>
      <c r="D9" s="310"/>
      <c r="E9" s="310"/>
      <c r="F9" s="263"/>
      <c r="G9" s="263"/>
      <c r="H9" s="264" t="s">
        <v>3</v>
      </c>
      <c r="I9" s="312" t="s">
        <v>27</v>
      </c>
      <c r="J9" s="312"/>
      <c r="K9" s="261"/>
      <c r="L9" s="12">
        <f>L11+L14+L18+L17</f>
        <v>3023706.69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63"/>
      <c r="G10" s="13">
        <f>G11-G12</f>
        <v>0</v>
      </c>
      <c r="H10" s="264" t="s">
        <v>1</v>
      </c>
      <c r="I10" s="314" t="s">
        <v>29</v>
      </c>
      <c r="J10" s="314"/>
      <c r="K10" s="261"/>
      <c r="L10" s="12">
        <f>L11+L14</f>
        <v>3074117.48</v>
      </c>
    </row>
    <row r="11" spans="1:12" x14ac:dyDescent="0.2">
      <c r="A11" s="262"/>
      <c r="B11" s="263" t="s">
        <v>12</v>
      </c>
      <c r="C11" s="310" t="s">
        <v>30</v>
      </c>
      <c r="D11" s="310"/>
      <c r="E11" s="310"/>
      <c r="F11" s="263"/>
      <c r="G11" s="16">
        <v>0</v>
      </c>
      <c r="H11" s="264"/>
      <c r="I11" s="261" t="s">
        <v>12</v>
      </c>
      <c r="J11" s="261" t="s">
        <v>31</v>
      </c>
      <c r="K11" s="261"/>
      <c r="L11" s="12">
        <f>L12-L13</f>
        <v>2749802.67</v>
      </c>
    </row>
    <row r="12" spans="1:12" x14ac:dyDescent="0.2">
      <c r="A12" s="262"/>
      <c r="B12" s="263" t="s">
        <v>15</v>
      </c>
      <c r="C12" s="310" t="s">
        <v>32</v>
      </c>
      <c r="D12" s="310"/>
      <c r="E12" s="310"/>
      <c r="F12" s="263" t="s">
        <v>33</v>
      </c>
      <c r="G12" s="16">
        <v>0</v>
      </c>
      <c r="H12" s="264"/>
      <c r="I12" s="261"/>
      <c r="J12" s="261" t="s">
        <v>31</v>
      </c>
      <c r="K12" s="261"/>
      <c r="L12" s="18">
        <v>2749802.67</v>
      </c>
    </row>
    <row r="13" spans="1:12" x14ac:dyDescent="0.2">
      <c r="A13" s="263"/>
      <c r="B13" s="263"/>
      <c r="C13" s="310"/>
      <c r="D13" s="310"/>
      <c r="E13" s="310"/>
      <c r="F13" s="263"/>
      <c r="G13" s="263"/>
      <c r="H13" s="264"/>
      <c r="I13" s="261"/>
      <c r="J13" s="261" t="s">
        <v>34</v>
      </c>
      <c r="K13" s="263" t="s">
        <v>33</v>
      </c>
      <c r="L13" s="18">
        <v>0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63"/>
      <c r="G14" s="13">
        <f>G15+G22+G33-G20-G27</f>
        <v>2615061.4</v>
      </c>
      <c r="H14" s="264"/>
      <c r="I14" s="261" t="s">
        <v>15</v>
      </c>
      <c r="J14" s="261" t="s">
        <v>36</v>
      </c>
      <c r="K14" s="261"/>
      <c r="L14" s="12">
        <f>L15-L16</f>
        <v>324314.81</v>
      </c>
    </row>
    <row r="15" spans="1:12" x14ac:dyDescent="0.2">
      <c r="A15" s="262"/>
      <c r="B15" s="263" t="s">
        <v>37</v>
      </c>
      <c r="C15" s="310" t="s">
        <v>38</v>
      </c>
      <c r="D15" s="310"/>
      <c r="E15" s="310"/>
      <c r="F15" s="263"/>
      <c r="G15" s="16">
        <f>G16+G19</f>
        <v>1555251.8</v>
      </c>
      <c r="H15" s="264"/>
      <c r="I15" s="261"/>
      <c r="J15" s="261" t="s">
        <v>36</v>
      </c>
      <c r="K15" s="261"/>
      <c r="L15" s="18">
        <v>465441.13</v>
      </c>
    </row>
    <row r="16" spans="1:12" x14ac:dyDescent="0.2">
      <c r="A16" s="262"/>
      <c r="B16" s="283" t="s">
        <v>256</v>
      </c>
      <c r="C16" s="283" t="s">
        <v>257</v>
      </c>
      <c r="D16" s="263"/>
      <c r="E16" s="263"/>
      <c r="F16" s="263"/>
      <c r="G16" s="16">
        <f>G17+G18</f>
        <v>481631.80000000005</v>
      </c>
      <c r="H16" s="264"/>
      <c r="I16" s="261"/>
      <c r="J16" s="261" t="s">
        <v>40</v>
      </c>
      <c r="K16" s="263" t="s">
        <v>33</v>
      </c>
      <c r="L16" s="18">
        <v>141126.32</v>
      </c>
    </row>
    <row r="17" spans="1:13" x14ac:dyDescent="0.2">
      <c r="A17" s="262"/>
      <c r="B17" s="283" t="s">
        <v>258</v>
      </c>
      <c r="C17" s="315" t="s">
        <v>259</v>
      </c>
      <c r="D17" s="315"/>
      <c r="E17" s="315"/>
      <c r="F17" s="283"/>
      <c r="G17" s="16">
        <v>105781.72</v>
      </c>
      <c r="H17" s="264"/>
      <c r="I17" s="261" t="s">
        <v>19</v>
      </c>
      <c r="J17" s="45" t="s">
        <v>248</v>
      </c>
      <c r="K17" s="261"/>
      <c r="L17" s="282">
        <v>-50410.79</v>
      </c>
    </row>
    <row r="18" spans="1:13" x14ac:dyDescent="0.2">
      <c r="A18" s="262"/>
      <c r="B18" s="283" t="s">
        <v>260</v>
      </c>
      <c r="C18" s="315" t="s">
        <v>262</v>
      </c>
      <c r="D18" s="315"/>
      <c r="E18" s="315"/>
      <c r="F18" s="283"/>
      <c r="G18" s="16">
        <v>375850.08</v>
      </c>
      <c r="H18" s="264" t="s">
        <v>2</v>
      </c>
      <c r="I18" s="314" t="s">
        <v>44</v>
      </c>
      <c r="J18" s="314"/>
      <c r="K18" s="261"/>
      <c r="L18" s="18">
        <v>0</v>
      </c>
    </row>
    <row r="19" spans="1:13" x14ac:dyDescent="0.2">
      <c r="A19" s="262"/>
      <c r="B19" s="283" t="s">
        <v>263</v>
      </c>
      <c r="C19" s="315" t="s">
        <v>261</v>
      </c>
      <c r="D19" s="315"/>
      <c r="E19" s="315"/>
      <c r="F19" s="283"/>
      <c r="G19" s="16">
        <v>1073620</v>
      </c>
      <c r="H19" s="264"/>
      <c r="I19" s="261"/>
      <c r="J19" s="261"/>
      <c r="K19" s="261"/>
      <c r="L19" s="265"/>
    </row>
    <row r="20" spans="1:13" x14ac:dyDescent="0.2">
      <c r="A20" s="262"/>
      <c r="B20" s="283" t="s">
        <v>264</v>
      </c>
      <c r="C20" s="310" t="s">
        <v>39</v>
      </c>
      <c r="D20" s="310"/>
      <c r="E20" s="310"/>
      <c r="F20" s="263" t="s">
        <v>33</v>
      </c>
      <c r="G20" s="16">
        <v>0</v>
      </c>
      <c r="H20" s="264" t="s">
        <v>4</v>
      </c>
      <c r="I20" s="312" t="s">
        <v>46</v>
      </c>
      <c r="J20" s="312"/>
      <c r="K20" s="261"/>
      <c r="L20" s="18">
        <v>0</v>
      </c>
    </row>
    <row r="21" spans="1:13" x14ac:dyDescent="0.2">
      <c r="A21" s="262"/>
      <c r="B21" s="283" t="s">
        <v>268</v>
      </c>
      <c r="C21" s="318" t="s">
        <v>275</v>
      </c>
      <c r="D21" s="310"/>
      <c r="E21" s="310"/>
      <c r="F21" s="283" t="s">
        <v>33</v>
      </c>
      <c r="G21" s="16">
        <v>0</v>
      </c>
      <c r="H21" s="264"/>
      <c r="I21" s="261"/>
      <c r="J21" s="261"/>
      <c r="K21" s="261"/>
      <c r="L21" s="265"/>
    </row>
    <row r="22" spans="1:13" x14ac:dyDescent="0.2">
      <c r="A22" s="262"/>
      <c r="B22" s="283" t="s">
        <v>265</v>
      </c>
      <c r="C22" s="310" t="s">
        <v>41</v>
      </c>
      <c r="D22" s="310"/>
      <c r="E22" s="310"/>
      <c r="F22" s="263"/>
      <c r="G22" s="16">
        <f>G23+G26</f>
        <v>252559.41999999998</v>
      </c>
      <c r="H22" s="264" t="s">
        <v>5</v>
      </c>
      <c r="I22" s="312" t="s">
        <v>48</v>
      </c>
      <c r="J22" s="312"/>
      <c r="K22" s="261"/>
      <c r="L22" s="12">
        <f>L23+L28+L29+L30+L32</f>
        <v>2620672.13</v>
      </c>
    </row>
    <row r="23" spans="1:13" x14ac:dyDescent="0.2">
      <c r="A23" s="262"/>
      <c r="B23" s="283" t="s">
        <v>256</v>
      </c>
      <c r="C23" s="283" t="s">
        <v>257</v>
      </c>
      <c r="D23" s="263"/>
      <c r="E23" s="263"/>
      <c r="F23" s="263"/>
      <c r="G23" s="16">
        <f>G24+G25</f>
        <v>87767.01</v>
      </c>
      <c r="H23" s="264"/>
      <c r="I23" s="261" t="s">
        <v>12</v>
      </c>
      <c r="J23" s="261" t="s">
        <v>50</v>
      </c>
      <c r="K23" s="261"/>
      <c r="L23" s="18">
        <v>2620000</v>
      </c>
    </row>
    <row r="24" spans="1:13" x14ac:dyDescent="0.2">
      <c r="A24" s="262"/>
      <c r="B24" s="283" t="s">
        <v>258</v>
      </c>
      <c r="C24" s="283" t="s">
        <v>266</v>
      </c>
      <c r="D24" s="283"/>
      <c r="E24" s="283"/>
      <c r="F24" s="283"/>
      <c r="G24" s="16">
        <v>0</v>
      </c>
      <c r="H24" s="264"/>
      <c r="I24" s="261"/>
      <c r="J24" s="261" t="s">
        <v>52</v>
      </c>
      <c r="K24" s="261"/>
      <c r="L24" s="18">
        <v>0</v>
      </c>
    </row>
    <row r="25" spans="1:13" x14ac:dyDescent="0.2">
      <c r="A25" s="262"/>
      <c r="B25" s="283" t="s">
        <v>260</v>
      </c>
      <c r="C25" s="283" t="s">
        <v>267</v>
      </c>
      <c r="D25" s="283"/>
      <c r="E25" s="283"/>
      <c r="F25" s="283"/>
      <c r="G25" s="16">
        <v>87767.01</v>
      </c>
      <c r="H25" s="264"/>
      <c r="I25" s="261"/>
      <c r="J25" s="261" t="s">
        <v>54</v>
      </c>
      <c r="K25" s="263" t="s">
        <v>33</v>
      </c>
      <c r="L25" s="267">
        <v>0</v>
      </c>
    </row>
    <row r="26" spans="1:13" x14ac:dyDescent="0.2">
      <c r="A26" s="262"/>
      <c r="B26" s="283" t="s">
        <v>255</v>
      </c>
      <c r="C26" s="283" t="s">
        <v>261</v>
      </c>
      <c r="D26" s="283"/>
      <c r="E26" s="283"/>
      <c r="F26" s="283"/>
      <c r="G26" s="16">
        <v>164792.41</v>
      </c>
      <c r="H26" s="264"/>
      <c r="I26" s="261" t="s">
        <v>15</v>
      </c>
      <c r="J26" s="261" t="s">
        <v>55</v>
      </c>
      <c r="K26" s="261"/>
      <c r="L26" s="18">
        <v>0</v>
      </c>
    </row>
    <row r="27" spans="1:13" x14ac:dyDescent="0.2">
      <c r="B27" s="283" t="s">
        <v>264</v>
      </c>
      <c r="C27" s="310" t="s">
        <v>43</v>
      </c>
      <c r="D27" s="310"/>
      <c r="E27" s="310"/>
      <c r="F27" s="263" t="s">
        <v>33</v>
      </c>
      <c r="G27" s="16">
        <v>0</v>
      </c>
      <c r="H27" s="264"/>
      <c r="I27" s="261" t="s">
        <v>19</v>
      </c>
      <c r="J27" s="261" t="s">
        <v>57</v>
      </c>
      <c r="K27" s="261"/>
      <c r="L27" s="18">
        <v>0</v>
      </c>
    </row>
    <row r="28" spans="1:13" x14ac:dyDescent="0.2">
      <c r="A28" s="262"/>
      <c r="B28" s="283" t="s">
        <v>268</v>
      </c>
      <c r="C28" s="315" t="s">
        <v>269</v>
      </c>
      <c r="D28" s="316"/>
      <c r="E28" s="316"/>
      <c r="F28" s="283" t="s">
        <v>33</v>
      </c>
      <c r="G28" s="16">
        <v>0</v>
      </c>
      <c r="H28" s="264"/>
      <c r="I28" s="261" t="s">
        <v>22</v>
      </c>
      <c r="J28" s="261" t="s">
        <v>59</v>
      </c>
      <c r="K28" s="261"/>
      <c r="L28" s="18">
        <v>672.13</v>
      </c>
    </row>
    <row r="29" spans="1:13" x14ac:dyDescent="0.2">
      <c r="A29" s="262"/>
      <c r="B29" s="283" t="s">
        <v>270</v>
      </c>
      <c r="C29" s="315" t="s">
        <v>271</v>
      </c>
      <c r="D29" s="315"/>
      <c r="E29" s="315"/>
      <c r="F29" s="283"/>
      <c r="G29" s="288">
        <v>0</v>
      </c>
      <c r="H29" s="264"/>
      <c r="I29" s="261" t="s">
        <v>25</v>
      </c>
      <c r="J29" s="261" t="s">
        <v>61</v>
      </c>
      <c r="K29" s="261"/>
      <c r="L29" s="18">
        <v>0</v>
      </c>
    </row>
    <row r="30" spans="1:13" x14ac:dyDescent="0.2">
      <c r="A30" s="262"/>
      <c r="B30" s="263" t="s">
        <v>22</v>
      </c>
      <c r="C30" s="310" t="s">
        <v>14</v>
      </c>
      <c r="D30" s="310"/>
      <c r="E30" s="310"/>
      <c r="F30" s="263"/>
      <c r="G30" s="286">
        <f>G31-G32</f>
        <v>0</v>
      </c>
      <c r="H30" s="264"/>
      <c r="I30" s="261" t="s">
        <v>63</v>
      </c>
      <c r="J30" s="261" t="s">
        <v>64</v>
      </c>
      <c r="K30" s="261"/>
      <c r="L30" s="18">
        <v>0</v>
      </c>
    </row>
    <row r="31" spans="1:13" x14ac:dyDescent="0.2">
      <c r="A31" s="262"/>
      <c r="B31" s="263" t="s">
        <v>25</v>
      </c>
      <c r="C31" s="310" t="s">
        <v>45</v>
      </c>
      <c r="D31" s="310"/>
      <c r="E31" s="310"/>
      <c r="F31" s="263"/>
      <c r="G31" s="17">
        <v>0</v>
      </c>
      <c r="H31" s="264"/>
      <c r="I31" s="261" t="s">
        <v>65</v>
      </c>
      <c r="J31" s="261" t="s">
        <v>66</v>
      </c>
      <c r="K31" s="261"/>
      <c r="L31" s="18">
        <v>0</v>
      </c>
    </row>
    <row r="32" spans="1:13" x14ac:dyDescent="0.2">
      <c r="A32" s="262"/>
      <c r="B32" s="283" t="s">
        <v>272</v>
      </c>
      <c r="C32" s="315" t="s">
        <v>273</v>
      </c>
      <c r="D32" s="316"/>
      <c r="E32" s="316"/>
      <c r="F32" s="263"/>
      <c r="G32" s="17">
        <v>0</v>
      </c>
      <c r="H32" s="264"/>
      <c r="I32" s="261" t="s">
        <v>68</v>
      </c>
      <c r="J32" s="261" t="s">
        <v>85</v>
      </c>
      <c r="K32" s="263" t="s">
        <v>33</v>
      </c>
      <c r="L32" s="12">
        <f>-L33-L35+L36</f>
        <v>0</v>
      </c>
      <c r="M32" s="11">
        <f>L22+L37</f>
        <v>4624666.3599999994</v>
      </c>
    </row>
    <row r="33" spans="1:12" x14ac:dyDescent="0.2">
      <c r="B33" s="283" t="s">
        <v>274</v>
      </c>
      <c r="C33" s="310" t="s">
        <v>47</v>
      </c>
      <c r="D33" s="310"/>
      <c r="E33" s="310"/>
      <c r="F33" s="263"/>
      <c r="G33" s="16">
        <v>807250.18</v>
      </c>
      <c r="H33" s="264"/>
      <c r="I33" s="261"/>
      <c r="J33" s="261" t="s">
        <v>70</v>
      </c>
      <c r="K33" s="263" t="s">
        <v>33</v>
      </c>
      <c r="L33" s="18">
        <v>0</v>
      </c>
    </row>
    <row r="34" spans="1:12" x14ac:dyDescent="0.2">
      <c r="B34" s="283"/>
      <c r="C34" s="317"/>
      <c r="D34" s="317"/>
      <c r="E34" s="317"/>
      <c r="F34" s="317"/>
      <c r="G34" s="16"/>
      <c r="H34" s="264"/>
      <c r="I34" s="261"/>
      <c r="J34" s="261"/>
      <c r="K34" s="263"/>
      <c r="L34" s="18"/>
    </row>
    <row r="35" spans="1:12" x14ac:dyDescent="0.2">
      <c r="A35" s="262" t="s">
        <v>5</v>
      </c>
      <c r="B35" s="262" t="s">
        <v>49</v>
      </c>
      <c r="C35" s="310"/>
      <c r="D35" s="310"/>
      <c r="E35" s="310"/>
      <c r="F35" s="263"/>
      <c r="G35" s="10">
        <f>G36-G37-G38</f>
        <v>522864.14</v>
      </c>
      <c r="H35" s="264"/>
      <c r="I35" s="261"/>
      <c r="J35" s="261" t="s">
        <v>71</v>
      </c>
      <c r="K35" s="263" t="s">
        <v>33</v>
      </c>
      <c r="L35" s="18">
        <v>0</v>
      </c>
    </row>
    <row r="36" spans="1:12" x14ac:dyDescent="0.2">
      <c r="A36" s="262"/>
      <c r="B36" s="263" t="s">
        <v>12</v>
      </c>
      <c r="C36" s="310" t="s">
        <v>51</v>
      </c>
      <c r="D36" s="310"/>
      <c r="E36" s="310"/>
      <c r="F36" s="263"/>
      <c r="G36" s="17">
        <v>522864.14</v>
      </c>
      <c r="H36" s="264"/>
      <c r="I36" s="266"/>
      <c r="J36" s="261" t="s">
        <v>77</v>
      </c>
      <c r="K36" s="261"/>
      <c r="L36" s="18">
        <v>0</v>
      </c>
    </row>
    <row r="37" spans="1:12" x14ac:dyDescent="0.2">
      <c r="A37" s="262"/>
      <c r="B37" s="263"/>
      <c r="C37" s="310" t="s">
        <v>53</v>
      </c>
      <c r="D37" s="310"/>
      <c r="E37" s="310"/>
      <c r="F37" s="263" t="s">
        <v>33</v>
      </c>
      <c r="G37" s="17">
        <v>0</v>
      </c>
      <c r="H37" s="264" t="s">
        <v>6</v>
      </c>
      <c r="I37" s="312" t="s">
        <v>74</v>
      </c>
      <c r="J37" s="312"/>
      <c r="K37" s="261"/>
      <c r="L37" s="12">
        <f>L38+L39</f>
        <v>2003994.23</v>
      </c>
    </row>
    <row r="38" spans="1:12" x14ac:dyDescent="0.2">
      <c r="A38" s="262"/>
      <c r="B38" s="263"/>
      <c r="C38" s="313"/>
      <c r="D38" s="313"/>
      <c r="E38" s="313"/>
      <c r="G38" s="17">
        <v>0</v>
      </c>
      <c r="H38" s="264"/>
      <c r="I38" s="261" t="s">
        <v>12</v>
      </c>
      <c r="J38" s="261" t="s">
        <v>75</v>
      </c>
      <c r="K38" s="261"/>
      <c r="L38" s="18">
        <v>771181.06</v>
      </c>
    </row>
    <row r="39" spans="1:12" x14ac:dyDescent="0.2">
      <c r="A39" s="262" t="s">
        <v>6</v>
      </c>
      <c r="B39" s="262" t="s">
        <v>56</v>
      </c>
      <c r="C39" s="310"/>
      <c r="D39" s="310"/>
      <c r="E39" s="310"/>
      <c r="F39" s="263"/>
      <c r="G39" s="9"/>
      <c r="H39" s="264"/>
      <c r="I39" s="261" t="s">
        <v>15</v>
      </c>
      <c r="J39" s="261" t="s">
        <v>77</v>
      </c>
      <c r="K39" s="261"/>
      <c r="L39" s="18">
        <v>1232813.17</v>
      </c>
    </row>
    <row r="40" spans="1:12" x14ac:dyDescent="0.2">
      <c r="A40" s="263"/>
      <c r="B40" s="263"/>
      <c r="C40" s="310" t="s">
        <v>58</v>
      </c>
      <c r="D40" s="310"/>
      <c r="E40" s="310"/>
      <c r="F40" s="263"/>
      <c r="G40" s="10">
        <f>G41+G44+G47</f>
        <v>6453</v>
      </c>
      <c r="H40" s="264"/>
      <c r="I40" s="261"/>
      <c r="J40" s="261"/>
      <c r="K40" s="261"/>
      <c r="L40" s="265"/>
    </row>
    <row r="41" spans="1:12" x14ac:dyDescent="0.2">
      <c r="A41" s="261"/>
      <c r="B41" s="263"/>
      <c r="C41" s="310" t="s">
        <v>60</v>
      </c>
      <c r="D41" s="310"/>
      <c r="E41" s="310"/>
      <c r="F41" s="263" t="s">
        <v>33</v>
      </c>
      <c r="G41" s="10">
        <f>G42-G43</f>
        <v>0</v>
      </c>
      <c r="H41" s="264"/>
      <c r="I41" s="261"/>
      <c r="J41" s="261"/>
      <c r="K41" s="261"/>
      <c r="L41" s="265"/>
    </row>
    <row r="42" spans="1:12" x14ac:dyDescent="0.2">
      <c r="A42" s="261"/>
      <c r="B42" s="263"/>
      <c r="C42" s="310" t="s">
        <v>62</v>
      </c>
      <c r="D42" s="310"/>
      <c r="E42" s="310"/>
      <c r="F42" s="263" t="s">
        <v>33</v>
      </c>
      <c r="G42" s="17">
        <v>0</v>
      </c>
      <c r="H42" s="264"/>
      <c r="I42" s="261"/>
      <c r="J42" s="261"/>
      <c r="K42" s="261"/>
      <c r="L42" s="265"/>
    </row>
    <row r="43" spans="1:12" x14ac:dyDescent="0.2">
      <c r="A43" s="284" t="s">
        <v>80</v>
      </c>
      <c r="B43" s="262" t="s">
        <v>67</v>
      </c>
      <c r="C43" s="310"/>
      <c r="D43" s="310"/>
      <c r="E43" s="310"/>
      <c r="F43" s="263"/>
      <c r="G43" s="17">
        <v>0</v>
      </c>
      <c r="H43" s="264"/>
      <c r="I43" s="261"/>
      <c r="J43" s="261"/>
      <c r="K43" s="261"/>
      <c r="L43" s="265"/>
    </row>
    <row r="44" spans="1:12" x14ac:dyDescent="0.2">
      <c r="A44" s="261"/>
      <c r="B44" s="263" t="s">
        <v>12</v>
      </c>
      <c r="C44" s="310" t="s">
        <v>69</v>
      </c>
      <c r="D44" s="310"/>
      <c r="E44" s="310"/>
      <c r="F44" s="263"/>
      <c r="G44" s="10">
        <f>G45-G46</f>
        <v>6453</v>
      </c>
      <c r="H44" s="264"/>
      <c r="I44" s="261"/>
      <c r="J44" s="261"/>
      <c r="K44" s="261"/>
      <c r="L44" s="265"/>
    </row>
    <row r="45" spans="1:12" x14ac:dyDescent="0.2">
      <c r="A45" s="261"/>
      <c r="B45" s="263"/>
      <c r="C45" s="310" t="s">
        <v>69</v>
      </c>
      <c r="D45" s="310"/>
      <c r="E45" s="310"/>
      <c r="F45" s="263"/>
      <c r="G45" s="17">
        <v>128909.28</v>
      </c>
      <c r="H45" s="264"/>
      <c r="I45" s="261"/>
      <c r="J45" s="261"/>
      <c r="K45" s="261"/>
      <c r="L45" s="265"/>
    </row>
    <row r="46" spans="1:12" x14ac:dyDescent="0.2">
      <c r="A46" s="261"/>
      <c r="B46" s="261"/>
      <c r="C46" s="310" t="s">
        <v>72</v>
      </c>
      <c r="D46" s="310"/>
      <c r="E46" s="310"/>
      <c r="F46" s="263" t="s">
        <v>33</v>
      </c>
      <c r="G46" s="18">
        <v>122456.28</v>
      </c>
      <c r="H46" s="266"/>
      <c r="I46" s="261"/>
      <c r="J46" s="261"/>
      <c r="K46" s="261"/>
      <c r="L46" s="265"/>
    </row>
    <row r="47" spans="1:12" x14ac:dyDescent="0.2">
      <c r="A47" s="261"/>
      <c r="B47" s="261" t="s">
        <v>15</v>
      </c>
      <c r="C47" s="310" t="s">
        <v>73</v>
      </c>
      <c r="D47" s="310"/>
      <c r="E47" s="310"/>
      <c r="F47" s="261"/>
      <c r="G47" s="12">
        <f>G48-G49</f>
        <v>0</v>
      </c>
      <c r="H47" s="266"/>
      <c r="I47" s="261"/>
      <c r="J47" s="261"/>
      <c r="K47" s="261"/>
      <c r="L47" s="265"/>
    </row>
    <row r="48" spans="1:12" x14ac:dyDescent="0.2">
      <c r="A48" s="261"/>
      <c r="B48" s="261"/>
      <c r="C48" s="310" t="s">
        <v>73</v>
      </c>
      <c r="D48" s="310"/>
      <c r="E48" s="310"/>
      <c r="F48" s="261"/>
      <c r="G48" s="18">
        <v>0</v>
      </c>
      <c r="H48" s="266"/>
      <c r="I48" s="261"/>
      <c r="J48" s="261"/>
      <c r="K48" s="261"/>
      <c r="L48" s="265"/>
    </row>
    <row r="49" spans="1:12" x14ac:dyDescent="0.2">
      <c r="B49" s="261"/>
      <c r="C49" s="310" t="s">
        <v>76</v>
      </c>
      <c r="D49" s="310"/>
      <c r="E49" s="310"/>
      <c r="F49" s="263" t="s">
        <v>33</v>
      </c>
      <c r="G49" s="18">
        <v>0</v>
      </c>
      <c r="H49" s="266"/>
      <c r="I49" s="261"/>
      <c r="J49" s="261"/>
      <c r="K49" s="261"/>
      <c r="L49" s="265"/>
    </row>
    <row r="50" spans="1:12" x14ac:dyDescent="0.2">
      <c r="A50" s="261"/>
      <c r="B50" s="261" t="s">
        <v>19</v>
      </c>
      <c r="C50" s="310" t="s">
        <v>84</v>
      </c>
      <c r="D50" s="310"/>
      <c r="E50" s="310"/>
      <c r="F50" s="261"/>
      <c r="G50" s="265"/>
      <c r="H50" s="266"/>
      <c r="I50" s="261"/>
      <c r="J50" s="261"/>
      <c r="K50" s="261"/>
      <c r="L50" s="265"/>
    </row>
    <row r="51" spans="1:12" x14ac:dyDescent="0.2">
      <c r="C51" s="310" t="s">
        <v>78</v>
      </c>
      <c r="D51" s="310"/>
      <c r="E51" s="310"/>
      <c r="F51" s="261"/>
      <c r="H51" s="266"/>
      <c r="I51" s="261"/>
      <c r="J51" s="261"/>
      <c r="K51" s="261"/>
      <c r="L51" s="265"/>
    </row>
    <row r="52" spans="1:12" x14ac:dyDescent="0.2">
      <c r="A52" s="266"/>
      <c r="B52" s="261"/>
      <c r="C52" s="310" t="s">
        <v>79</v>
      </c>
      <c r="D52" s="310"/>
      <c r="E52" s="310"/>
      <c r="F52" s="263" t="s">
        <v>33</v>
      </c>
      <c r="G52" s="261"/>
      <c r="H52" s="264"/>
      <c r="I52" s="261"/>
      <c r="J52" s="261"/>
      <c r="K52" s="261"/>
      <c r="L52" s="265"/>
    </row>
    <row r="53" spans="1:12" x14ac:dyDescent="0.2">
      <c r="A53" s="266"/>
      <c r="B53" s="261"/>
      <c r="C53" s="263"/>
      <c r="D53" s="263"/>
      <c r="E53" s="263"/>
      <c r="F53" s="263"/>
      <c r="G53" s="261"/>
      <c r="H53" s="264"/>
      <c r="I53" s="261"/>
      <c r="J53" s="261"/>
      <c r="K53" s="261"/>
      <c r="L53" s="265"/>
    </row>
    <row r="54" spans="1:12" ht="13.5" thickBot="1" x14ac:dyDescent="0.25">
      <c r="A54" s="266" t="s">
        <v>80</v>
      </c>
      <c r="B54" s="284" t="s">
        <v>81</v>
      </c>
      <c r="C54" s="311"/>
      <c r="D54" s="311"/>
      <c r="E54" s="311"/>
      <c r="F54" s="311"/>
      <c r="G54" s="285">
        <v>215569.15</v>
      </c>
      <c r="H54" s="303"/>
      <c r="I54" s="304"/>
      <c r="J54" s="304"/>
      <c r="K54" s="304"/>
      <c r="L54" s="265"/>
    </row>
    <row r="55" spans="1:12" ht="14.25" thickTop="1" thickBot="1" x14ac:dyDescent="0.25">
      <c r="A55" s="305" t="s">
        <v>82</v>
      </c>
      <c r="B55" s="306"/>
      <c r="C55" s="306"/>
      <c r="D55" s="306"/>
      <c r="E55" s="306"/>
      <c r="F55" s="307"/>
      <c r="G55" s="15">
        <f>G40+G35+G30+G14+G10+G3+G54</f>
        <v>8533774.3000000007</v>
      </c>
      <c r="H55" s="308" t="s">
        <v>83</v>
      </c>
      <c r="I55" s="309"/>
      <c r="J55" s="309"/>
      <c r="K55" s="268"/>
      <c r="L55" s="19">
        <f>L3+L9+L22+L20+L37-1279.32</f>
        <v>8533774.2999999989</v>
      </c>
    </row>
    <row r="56" spans="1:12" ht="13.5" thickTop="1" x14ac:dyDescent="0.2">
      <c r="A56" s="266"/>
      <c r="B56" s="266"/>
      <c r="C56" s="266"/>
      <c r="D56" s="266"/>
      <c r="E56" s="266"/>
      <c r="F56" s="261"/>
      <c r="G56" s="45">
        <v>0</v>
      </c>
      <c r="L56" s="45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00000000-0004-0000-0A00-000000000000}"/>
  </hyperlink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56"/>
  <sheetViews>
    <sheetView topLeftCell="A39" workbookViewId="0">
      <selection activeCell="L18" sqref="L18"/>
    </sheetView>
  </sheetViews>
  <sheetFormatPr defaultRowHeight="12.75" x14ac:dyDescent="0.2"/>
  <cols>
    <col min="1" max="1" width="4" style="11" customWidth="1"/>
    <col min="2" max="4" width="9.140625" style="11"/>
    <col min="5" max="5" width="12.5703125" style="11" customWidth="1"/>
    <col min="6" max="6" width="9.140625" style="11"/>
    <col min="7" max="7" width="12.5703125" style="11" customWidth="1"/>
    <col min="8" max="8" width="4.140625" style="11" customWidth="1"/>
    <col min="9" max="9" width="9.140625" style="11"/>
    <col min="10" max="10" width="22.28515625" style="11" customWidth="1"/>
    <col min="11" max="11" width="13.42578125" style="11" customWidth="1"/>
    <col min="12" max="12" width="18.5703125" style="11" bestFit="1" customWidth="1"/>
    <col min="13" max="14" width="20.28515625" style="11" bestFit="1" customWidth="1"/>
    <col min="15" max="15" width="18.7109375" style="11" bestFit="1" customWidth="1"/>
    <col min="16" max="16384" width="9.140625" style="11"/>
  </cols>
  <sheetData>
    <row r="1" spans="1:12" x14ac:dyDescent="0.2">
      <c r="A1" s="279" t="s">
        <v>287</v>
      </c>
      <c r="B1" s="280"/>
      <c r="C1" s="281"/>
      <c r="D1" s="280"/>
    </row>
    <row r="2" spans="1:12" x14ac:dyDescent="0.2">
      <c r="A2" s="320" t="s">
        <v>8</v>
      </c>
      <c r="B2" s="320"/>
      <c r="C2" s="320"/>
      <c r="D2" s="320"/>
      <c r="E2" s="320"/>
      <c r="F2" s="270"/>
      <c r="G2" s="271"/>
      <c r="H2" s="321" t="s">
        <v>9</v>
      </c>
      <c r="I2" s="322"/>
      <c r="J2" s="322"/>
      <c r="K2" s="272"/>
      <c r="L2" s="273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59"/>
      <c r="G3" s="274">
        <f>G4+G5+G6+G7+G8</f>
        <v>31208279</v>
      </c>
      <c r="H3" s="260" t="s">
        <v>0</v>
      </c>
      <c r="I3" s="324" t="s">
        <v>11</v>
      </c>
      <c r="J3" s="324"/>
      <c r="K3" s="261"/>
      <c r="L3" s="14">
        <f>L4+L5+L6+L7</f>
        <v>15197043</v>
      </c>
    </row>
    <row r="4" spans="1:12" x14ac:dyDescent="0.2">
      <c r="A4" s="262"/>
      <c r="B4" s="263" t="s">
        <v>12</v>
      </c>
      <c r="C4" s="310" t="s">
        <v>13</v>
      </c>
      <c r="D4" s="310"/>
      <c r="E4" s="310"/>
      <c r="F4" s="263"/>
      <c r="G4" s="16">
        <v>1211475</v>
      </c>
      <c r="H4" s="264"/>
      <c r="I4" s="261" t="s">
        <v>12</v>
      </c>
      <c r="J4" s="261" t="s">
        <v>14</v>
      </c>
      <c r="K4" s="261"/>
      <c r="L4" s="18">
        <v>3848349</v>
      </c>
    </row>
    <row r="5" spans="1:12" x14ac:dyDescent="0.2">
      <c r="A5" s="262"/>
      <c r="B5" s="263" t="s">
        <v>15</v>
      </c>
      <c r="C5" s="310" t="s">
        <v>16</v>
      </c>
      <c r="D5" s="310"/>
      <c r="E5" s="310"/>
      <c r="F5" s="263"/>
      <c r="G5" s="16">
        <v>436734</v>
      </c>
      <c r="H5" s="264"/>
      <c r="I5" s="261" t="s">
        <v>17</v>
      </c>
      <c r="J5" s="261" t="s">
        <v>18</v>
      </c>
      <c r="K5" s="261"/>
      <c r="L5" s="18">
        <v>0</v>
      </c>
    </row>
    <row r="6" spans="1:12" x14ac:dyDescent="0.2">
      <c r="A6" s="262"/>
      <c r="B6" s="263" t="s">
        <v>19</v>
      </c>
      <c r="C6" s="310" t="s">
        <v>20</v>
      </c>
      <c r="D6" s="310"/>
      <c r="E6" s="310"/>
      <c r="F6" s="263"/>
      <c r="G6" s="16">
        <v>29506589</v>
      </c>
      <c r="H6" s="264"/>
      <c r="I6" s="261" t="s">
        <v>19</v>
      </c>
      <c r="J6" s="261" t="s">
        <v>21</v>
      </c>
      <c r="K6" s="261"/>
      <c r="L6" s="18">
        <v>4837913</v>
      </c>
    </row>
    <row r="7" spans="1:12" x14ac:dyDescent="0.2">
      <c r="A7" s="262"/>
      <c r="B7" s="263" t="s">
        <v>22</v>
      </c>
      <c r="C7" s="310" t="s">
        <v>23</v>
      </c>
      <c r="D7" s="310"/>
      <c r="E7" s="310"/>
      <c r="F7" s="263"/>
      <c r="G7" s="16">
        <v>53481</v>
      </c>
      <c r="H7" s="264"/>
      <c r="I7" s="261" t="s">
        <v>22</v>
      </c>
      <c r="J7" s="261" t="s">
        <v>24</v>
      </c>
      <c r="K7" s="261"/>
      <c r="L7" s="18">
        <v>6510781</v>
      </c>
    </row>
    <row r="8" spans="1:12" x14ac:dyDescent="0.2">
      <c r="A8" s="262"/>
      <c r="B8" s="263" t="s">
        <v>25</v>
      </c>
      <c r="C8" s="310" t="s">
        <v>26</v>
      </c>
      <c r="D8" s="310"/>
      <c r="E8" s="310"/>
      <c r="F8" s="263"/>
      <c r="G8" s="16">
        <v>0</v>
      </c>
      <c r="H8" s="264"/>
      <c r="I8" s="261"/>
      <c r="J8" s="261"/>
      <c r="K8" s="261"/>
      <c r="L8" s="265"/>
    </row>
    <row r="9" spans="1:12" x14ac:dyDescent="0.2">
      <c r="A9" s="263"/>
      <c r="B9" s="263"/>
      <c r="C9" s="310"/>
      <c r="D9" s="310"/>
      <c r="E9" s="310"/>
      <c r="F9" s="263"/>
      <c r="G9" s="263"/>
      <c r="H9" s="264" t="s">
        <v>3</v>
      </c>
      <c r="I9" s="312" t="s">
        <v>27</v>
      </c>
      <c r="J9" s="312"/>
      <c r="K9" s="261"/>
      <c r="L9" s="12">
        <f>L11+L14+L18+L17</f>
        <v>18209914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63"/>
      <c r="G10" s="13">
        <f>G11-G12</f>
        <v>0</v>
      </c>
      <c r="H10" s="264" t="s">
        <v>1</v>
      </c>
      <c r="I10" s="314" t="s">
        <v>29</v>
      </c>
      <c r="J10" s="314"/>
      <c r="K10" s="261"/>
      <c r="L10" s="12">
        <f>L11+L14</f>
        <v>17404369</v>
      </c>
    </row>
    <row r="11" spans="1:12" x14ac:dyDescent="0.2">
      <c r="A11" s="262"/>
      <c r="B11" s="263" t="s">
        <v>12</v>
      </c>
      <c r="C11" s="310" t="s">
        <v>30</v>
      </c>
      <c r="D11" s="310"/>
      <c r="E11" s="310"/>
      <c r="F11" s="263"/>
      <c r="G11" s="16">
        <v>0</v>
      </c>
      <c r="H11" s="264"/>
      <c r="I11" s="261" t="s">
        <v>12</v>
      </c>
      <c r="J11" s="261" t="s">
        <v>31</v>
      </c>
      <c r="K11" s="261"/>
      <c r="L11" s="12">
        <f>L12-L13</f>
        <v>15576376</v>
      </c>
    </row>
    <row r="12" spans="1:12" x14ac:dyDescent="0.2">
      <c r="A12" s="262"/>
      <c r="B12" s="263" t="s">
        <v>15</v>
      </c>
      <c r="C12" s="310" t="s">
        <v>32</v>
      </c>
      <c r="D12" s="310"/>
      <c r="E12" s="310"/>
      <c r="F12" s="263" t="s">
        <v>33</v>
      </c>
      <c r="G12" s="16">
        <v>0</v>
      </c>
      <c r="H12" s="264"/>
      <c r="I12" s="261"/>
      <c r="J12" s="261" t="s">
        <v>31</v>
      </c>
      <c r="K12" s="261"/>
      <c r="L12" s="18">
        <v>20723709</v>
      </c>
    </row>
    <row r="13" spans="1:12" x14ac:dyDescent="0.2">
      <c r="A13" s="263"/>
      <c r="B13" s="263"/>
      <c r="C13" s="310"/>
      <c r="D13" s="310"/>
      <c r="E13" s="310"/>
      <c r="F13" s="263"/>
      <c r="G13" s="263"/>
      <c r="H13" s="264"/>
      <c r="I13" s="261"/>
      <c r="J13" s="261" t="s">
        <v>34</v>
      </c>
      <c r="K13" s="263" t="s">
        <v>33</v>
      </c>
      <c r="L13" s="18">
        <v>5147333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63"/>
      <c r="G14" s="13">
        <f>G15+G22+G33-G20-G27</f>
        <v>17493131</v>
      </c>
      <c r="H14" s="264"/>
      <c r="I14" s="261" t="s">
        <v>15</v>
      </c>
      <c r="J14" s="261" t="s">
        <v>36</v>
      </c>
      <c r="K14" s="261"/>
      <c r="L14" s="12">
        <f>L15-L16</f>
        <v>1827993</v>
      </c>
    </row>
    <row r="15" spans="1:12" x14ac:dyDescent="0.2">
      <c r="A15" s="262"/>
      <c r="B15" s="263" t="s">
        <v>37</v>
      </c>
      <c r="C15" s="310" t="s">
        <v>38</v>
      </c>
      <c r="D15" s="310"/>
      <c r="E15" s="310"/>
      <c r="F15" s="263"/>
      <c r="G15" s="16">
        <f>G16+G19</f>
        <v>11386670</v>
      </c>
      <c r="H15" s="264"/>
      <c r="I15" s="261"/>
      <c r="J15" s="261" t="s">
        <v>36</v>
      </c>
      <c r="K15" s="261"/>
      <c r="L15" s="18">
        <v>2683495</v>
      </c>
    </row>
    <row r="16" spans="1:12" x14ac:dyDescent="0.2">
      <c r="A16" s="262"/>
      <c r="B16" s="283" t="s">
        <v>256</v>
      </c>
      <c r="C16" s="283" t="s">
        <v>257</v>
      </c>
      <c r="D16" s="263"/>
      <c r="E16" s="263"/>
      <c r="F16" s="263"/>
      <c r="G16" s="16">
        <v>1174801</v>
      </c>
      <c r="H16" s="264"/>
      <c r="I16" s="261"/>
      <c r="J16" s="261" t="s">
        <v>40</v>
      </c>
      <c r="K16" s="263" t="s">
        <v>33</v>
      </c>
      <c r="L16" s="18">
        <v>855502</v>
      </c>
    </row>
    <row r="17" spans="1:12" x14ac:dyDescent="0.2">
      <c r="A17" s="262"/>
      <c r="B17" s="283" t="s">
        <v>258</v>
      </c>
      <c r="C17" s="315" t="s">
        <v>259</v>
      </c>
      <c r="D17" s="315"/>
      <c r="E17" s="315"/>
      <c r="F17" s="283"/>
      <c r="G17" s="16">
        <v>122279</v>
      </c>
      <c r="H17" s="264"/>
      <c r="I17" s="261" t="s">
        <v>19</v>
      </c>
      <c r="J17" s="45" t="s">
        <v>248</v>
      </c>
      <c r="K17" s="261"/>
      <c r="L17" s="282">
        <v>805545</v>
      </c>
    </row>
    <row r="18" spans="1:12" x14ac:dyDescent="0.2">
      <c r="A18" s="262"/>
      <c r="B18" s="283" t="s">
        <v>260</v>
      </c>
      <c r="C18" s="315" t="s">
        <v>262</v>
      </c>
      <c r="D18" s="315"/>
      <c r="E18" s="315"/>
      <c r="F18" s="283"/>
      <c r="G18" s="16">
        <v>1052521</v>
      </c>
      <c r="H18" s="264" t="s">
        <v>2</v>
      </c>
      <c r="I18" s="314" t="s">
        <v>44</v>
      </c>
      <c r="J18" s="314"/>
      <c r="K18" s="261"/>
      <c r="L18" s="18">
        <v>0</v>
      </c>
    </row>
    <row r="19" spans="1:12" x14ac:dyDescent="0.2">
      <c r="A19" s="262"/>
      <c r="B19" s="283" t="s">
        <v>263</v>
      </c>
      <c r="C19" s="315" t="s">
        <v>261</v>
      </c>
      <c r="D19" s="315"/>
      <c r="E19" s="315"/>
      <c r="F19" s="283"/>
      <c r="G19" s="16">
        <v>10211869</v>
      </c>
      <c r="H19" s="264"/>
      <c r="I19" s="261"/>
      <c r="J19" s="261"/>
      <c r="K19" s="261"/>
      <c r="L19" s="265"/>
    </row>
    <row r="20" spans="1:12" x14ac:dyDescent="0.2">
      <c r="A20" s="262"/>
      <c r="B20" s="283" t="s">
        <v>264</v>
      </c>
      <c r="C20" s="310" t="s">
        <v>39</v>
      </c>
      <c r="D20" s="310"/>
      <c r="E20" s="310"/>
      <c r="F20" s="263" t="s">
        <v>33</v>
      </c>
      <c r="G20" s="16">
        <v>0</v>
      </c>
      <c r="H20" s="264" t="s">
        <v>4</v>
      </c>
      <c r="I20" s="312" t="s">
        <v>46</v>
      </c>
      <c r="J20" s="312"/>
      <c r="K20" s="261"/>
      <c r="L20" s="18">
        <v>0</v>
      </c>
    </row>
    <row r="21" spans="1:12" x14ac:dyDescent="0.2">
      <c r="A21" s="262"/>
      <c r="B21" s="283" t="s">
        <v>268</v>
      </c>
      <c r="C21" s="318" t="s">
        <v>275</v>
      </c>
      <c r="D21" s="310"/>
      <c r="E21" s="310"/>
      <c r="F21" s="283" t="s">
        <v>33</v>
      </c>
      <c r="G21" s="16">
        <v>0</v>
      </c>
      <c r="H21" s="264"/>
      <c r="I21" s="261"/>
      <c r="J21" s="261"/>
      <c r="K21" s="261"/>
      <c r="L21" s="265"/>
    </row>
    <row r="22" spans="1:12" x14ac:dyDescent="0.2">
      <c r="A22" s="262"/>
      <c r="B22" s="283" t="s">
        <v>265</v>
      </c>
      <c r="C22" s="310" t="s">
        <v>41</v>
      </c>
      <c r="D22" s="310"/>
      <c r="E22" s="310"/>
      <c r="F22" s="263"/>
      <c r="G22" s="16">
        <f>G23+G26</f>
        <v>5135296</v>
      </c>
      <c r="H22" s="264" t="s">
        <v>5</v>
      </c>
      <c r="I22" s="312" t="s">
        <v>48</v>
      </c>
      <c r="J22" s="312"/>
      <c r="K22" s="261"/>
      <c r="L22" s="12">
        <f>L23+L28+L29+L30+L32</f>
        <v>10223634</v>
      </c>
    </row>
    <row r="23" spans="1:12" x14ac:dyDescent="0.2">
      <c r="A23" s="262"/>
      <c r="B23" s="283" t="s">
        <v>256</v>
      </c>
      <c r="C23" s="283" t="s">
        <v>257</v>
      </c>
      <c r="D23" s="263"/>
      <c r="E23" s="263"/>
      <c r="F23" s="263"/>
      <c r="G23" s="16">
        <v>1447559</v>
      </c>
      <c r="H23" s="264"/>
      <c r="I23" s="261" t="s">
        <v>12</v>
      </c>
      <c r="J23" s="261" t="s">
        <v>50</v>
      </c>
      <c r="K23" s="261"/>
      <c r="L23" s="18">
        <v>4600000</v>
      </c>
    </row>
    <row r="24" spans="1:12" x14ac:dyDescent="0.2">
      <c r="A24" s="262"/>
      <c r="B24" s="283" t="s">
        <v>258</v>
      </c>
      <c r="C24" s="283" t="s">
        <v>266</v>
      </c>
      <c r="D24" s="283"/>
      <c r="E24" s="283"/>
      <c r="F24" s="283"/>
      <c r="G24" s="16">
        <v>0</v>
      </c>
      <c r="H24" s="264"/>
      <c r="I24" s="261"/>
      <c r="J24" s="261" t="s">
        <v>52</v>
      </c>
      <c r="K24" s="261"/>
      <c r="L24" s="18">
        <v>4600000</v>
      </c>
    </row>
    <row r="25" spans="1:12" x14ac:dyDescent="0.2">
      <c r="A25" s="262"/>
      <c r="B25" s="283" t="s">
        <v>260</v>
      </c>
      <c r="C25" s="283" t="s">
        <v>267</v>
      </c>
      <c r="D25" s="283"/>
      <c r="E25" s="283"/>
      <c r="F25" s="283"/>
      <c r="G25" s="16">
        <v>1447559</v>
      </c>
      <c r="H25" s="264"/>
      <c r="I25" s="261"/>
      <c r="J25" s="261" t="s">
        <v>54</v>
      </c>
      <c r="K25" s="263" t="s">
        <v>33</v>
      </c>
      <c r="L25" s="267">
        <v>0</v>
      </c>
    </row>
    <row r="26" spans="1:12" x14ac:dyDescent="0.2">
      <c r="A26" s="262"/>
      <c r="B26" s="283" t="s">
        <v>255</v>
      </c>
      <c r="C26" s="283" t="s">
        <v>261</v>
      </c>
      <c r="D26" s="283"/>
      <c r="E26" s="283"/>
      <c r="F26" s="283"/>
      <c r="G26" s="16">
        <v>3687737</v>
      </c>
      <c r="H26" s="264"/>
      <c r="I26" s="261" t="s">
        <v>15</v>
      </c>
      <c r="J26" s="261" t="s">
        <v>55</v>
      </c>
      <c r="K26" s="261"/>
      <c r="L26" s="18">
        <v>0</v>
      </c>
    </row>
    <row r="27" spans="1:12" x14ac:dyDescent="0.2">
      <c r="B27" s="283" t="s">
        <v>264</v>
      </c>
      <c r="C27" s="310" t="s">
        <v>43</v>
      </c>
      <c r="D27" s="310"/>
      <c r="E27" s="310"/>
      <c r="F27" s="263" t="s">
        <v>33</v>
      </c>
      <c r="G27" s="16">
        <v>0</v>
      </c>
      <c r="H27" s="264"/>
      <c r="I27" s="261" t="s">
        <v>19</v>
      </c>
      <c r="J27" s="261" t="s">
        <v>57</v>
      </c>
      <c r="K27" s="261"/>
      <c r="L27" s="18">
        <v>0</v>
      </c>
    </row>
    <row r="28" spans="1:12" x14ac:dyDescent="0.2">
      <c r="A28" s="262"/>
      <c r="B28" s="283" t="s">
        <v>268</v>
      </c>
      <c r="C28" s="315" t="s">
        <v>269</v>
      </c>
      <c r="D28" s="316"/>
      <c r="E28" s="316"/>
      <c r="F28" s="283" t="s">
        <v>33</v>
      </c>
      <c r="G28" s="16">
        <v>0</v>
      </c>
      <c r="H28" s="264"/>
      <c r="I28" s="261" t="s">
        <v>22</v>
      </c>
      <c r="J28" s="261" t="s">
        <v>59</v>
      </c>
      <c r="K28" s="261"/>
      <c r="L28" s="18">
        <v>0</v>
      </c>
    </row>
    <row r="29" spans="1:12" x14ac:dyDescent="0.2">
      <c r="A29" s="262"/>
      <c r="B29" s="283" t="s">
        <v>270</v>
      </c>
      <c r="C29" s="315" t="s">
        <v>271</v>
      </c>
      <c r="D29" s="315"/>
      <c r="E29" s="315"/>
      <c r="F29" s="283"/>
      <c r="G29" s="288">
        <v>0</v>
      </c>
      <c r="H29" s="264"/>
      <c r="I29" s="261" t="s">
        <v>25</v>
      </c>
      <c r="J29" s="261" t="s">
        <v>61</v>
      </c>
      <c r="K29" s="261"/>
      <c r="L29" s="18">
        <v>0</v>
      </c>
    </row>
    <row r="30" spans="1:12" x14ac:dyDescent="0.2">
      <c r="A30" s="262"/>
      <c r="B30" s="263" t="s">
        <v>22</v>
      </c>
      <c r="C30" s="310" t="s">
        <v>14</v>
      </c>
      <c r="D30" s="310"/>
      <c r="E30" s="310"/>
      <c r="F30" s="263"/>
      <c r="G30" s="286">
        <f>G31-G32</f>
        <v>0</v>
      </c>
      <c r="H30" s="264"/>
      <c r="I30" s="261" t="s">
        <v>63</v>
      </c>
      <c r="J30" s="261" t="s">
        <v>64</v>
      </c>
      <c r="K30" s="261"/>
      <c r="L30" s="18">
        <v>5623634</v>
      </c>
    </row>
    <row r="31" spans="1:12" x14ac:dyDescent="0.2">
      <c r="A31" s="262"/>
      <c r="B31" s="263" t="s">
        <v>25</v>
      </c>
      <c r="C31" s="310" t="s">
        <v>45</v>
      </c>
      <c r="D31" s="310"/>
      <c r="E31" s="310"/>
      <c r="F31" s="263"/>
      <c r="G31" s="17">
        <v>0</v>
      </c>
      <c r="H31" s="264"/>
      <c r="I31" s="261" t="s">
        <v>65</v>
      </c>
      <c r="J31" s="261" t="s">
        <v>66</v>
      </c>
      <c r="K31" s="261"/>
      <c r="L31" s="18">
        <v>0</v>
      </c>
    </row>
    <row r="32" spans="1:12" x14ac:dyDescent="0.2">
      <c r="A32" s="262"/>
      <c r="B32" s="283" t="s">
        <v>272</v>
      </c>
      <c r="C32" s="315" t="s">
        <v>273</v>
      </c>
      <c r="D32" s="316"/>
      <c r="E32" s="316"/>
      <c r="F32" s="263"/>
      <c r="G32" s="17">
        <v>0</v>
      </c>
      <c r="H32" s="264"/>
      <c r="I32" s="261" t="s">
        <v>68</v>
      </c>
      <c r="J32" s="261" t="s">
        <v>85</v>
      </c>
      <c r="K32" s="263" t="s">
        <v>33</v>
      </c>
      <c r="L32" s="12">
        <f>-L33-L35+L36</f>
        <v>0</v>
      </c>
    </row>
    <row r="33" spans="1:12" x14ac:dyDescent="0.2">
      <c r="B33" s="283" t="s">
        <v>274</v>
      </c>
      <c r="C33" s="310" t="s">
        <v>47</v>
      </c>
      <c r="D33" s="310"/>
      <c r="E33" s="310"/>
      <c r="F33" s="263"/>
      <c r="G33" s="16">
        <v>971165</v>
      </c>
      <c r="H33" s="264"/>
      <c r="I33" s="261"/>
      <c r="J33" s="261" t="s">
        <v>70</v>
      </c>
      <c r="K33" s="263" t="s">
        <v>33</v>
      </c>
      <c r="L33" s="18">
        <v>0</v>
      </c>
    </row>
    <row r="34" spans="1:12" x14ac:dyDescent="0.2">
      <c r="B34" s="283"/>
      <c r="C34" s="317"/>
      <c r="D34" s="317"/>
      <c r="E34" s="317"/>
      <c r="F34" s="317"/>
      <c r="G34" s="16"/>
      <c r="H34" s="264"/>
      <c r="I34" s="261"/>
      <c r="J34" s="261"/>
      <c r="K34" s="263"/>
      <c r="L34" s="18"/>
    </row>
    <row r="35" spans="1:12" x14ac:dyDescent="0.2">
      <c r="A35" s="262" t="s">
        <v>5</v>
      </c>
      <c r="B35" s="262" t="s">
        <v>49</v>
      </c>
      <c r="C35" s="310"/>
      <c r="D35" s="310"/>
      <c r="E35" s="310"/>
      <c r="F35" s="263"/>
      <c r="G35" s="10">
        <f>G36-G37-G38</f>
        <v>0</v>
      </c>
      <c r="H35" s="264"/>
      <c r="I35" s="261"/>
      <c r="J35" s="261" t="s">
        <v>71</v>
      </c>
      <c r="K35" s="263" t="s">
        <v>33</v>
      </c>
      <c r="L35" s="18">
        <v>0</v>
      </c>
    </row>
    <row r="36" spans="1:12" x14ac:dyDescent="0.2">
      <c r="A36" s="262"/>
      <c r="B36" s="263" t="s">
        <v>12</v>
      </c>
      <c r="C36" s="310" t="s">
        <v>51</v>
      </c>
      <c r="D36" s="310"/>
      <c r="E36" s="310"/>
      <c r="F36" s="263"/>
      <c r="G36" s="17">
        <v>0</v>
      </c>
      <c r="H36" s="264"/>
      <c r="I36" s="266"/>
      <c r="J36" s="261" t="s">
        <v>77</v>
      </c>
      <c r="K36" s="261"/>
      <c r="L36" s="18">
        <v>0</v>
      </c>
    </row>
    <row r="37" spans="1:12" x14ac:dyDescent="0.2">
      <c r="A37" s="262"/>
      <c r="B37" s="263"/>
      <c r="C37" s="310" t="s">
        <v>53</v>
      </c>
      <c r="D37" s="310"/>
      <c r="E37" s="310"/>
      <c r="F37" s="263" t="s">
        <v>33</v>
      </c>
      <c r="G37" s="17">
        <v>0</v>
      </c>
      <c r="H37" s="264" t="s">
        <v>6</v>
      </c>
      <c r="I37" s="312" t="s">
        <v>74</v>
      </c>
      <c r="J37" s="312"/>
      <c r="K37" s="261"/>
      <c r="L37" s="12">
        <f>L38+L39</f>
        <v>10989459</v>
      </c>
    </row>
    <row r="38" spans="1:12" x14ac:dyDescent="0.2">
      <c r="A38" s="262"/>
      <c r="B38" s="263"/>
      <c r="C38" s="313"/>
      <c r="D38" s="313"/>
      <c r="E38" s="313"/>
      <c r="G38" s="17">
        <v>0</v>
      </c>
      <c r="H38" s="264"/>
      <c r="I38" s="261" t="s">
        <v>12</v>
      </c>
      <c r="J38" s="261" t="s">
        <v>75</v>
      </c>
      <c r="K38" s="261"/>
      <c r="L38" s="18">
        <v>10226781</v>
      </c>
    </row>
    <row r="39" spans="1:12" x14ac:dyDescent="0.2">
      <c r="A39" s="262" t="s">
        <v>6</v>
      </c>
      <c r="B39" s="262" t="s">
        <v>56</v>
      </c>
      <c r="C39" s="310"/>
      <c r="D39" s="310"/>
      <c r="E39" s="310"/>
      <c r="F39" s="263"/>
      <c r="G39" s="9"/>
      <c r="H39" s="264"/>
      <c r="I39" s="261" t="s">
        <v>15</v>
      </c>
      <c r="J39" s="261" t="s">
        <v>77</v>
      </c>
      <c r="K39" s="261"/>
      <c r="L39" s="18">
        <v>762678</v>
      </c>
    </row>
    <row r="40" spans="1:12" x14ac:dyDescent="0.2">
      <c r="A40" s="263"/>
      <c r="B40" s="263"/>
      <c r="C40" s="310" t="s">
        <v>58</v>
      </c>
      <c r="D40" s="310"/>
      <c r="E40" s="310"/>
      <c r="F40" s="263"/>
      <c r="G40" s="10">
        <f>G41+G44+G47</f>
        <v>5876861</v>
      </c>
      <c r="H40" s="264"/>
      <c r="I40" s="261"/>
      <c r="J40" s="261"/>
      <c r="K40" s="261"/>
      <c r="L40" s="265"/>
    </row>
    <row r="41" spans="1:12" x14ac:dyDescent="0.2">
      <c r="A41" s="261"/>
      <c r="B41" s="263"/>
      <c r="C41" s="310" t="s">
        <v>60</v>
      </c>
      <c r="D41" s="310"/>
      <c r="E41" s="310"/>
      <c r="F41" s="263" t="s">
        <v>33</v>
      </c>
      <c r="G41" s="10">
        <f>G42-G43</f>
        <v>0</v>
      </c>
      <c r="H41" s="264"/>
      <c r="I41" s="261"/>
      <c r="J41" s="261"/>
      <c r="K41" s="261"/>
      <c r="L41" s="265"/>
    </row>
    <row r="42" spans="1:12" x14ac:dyDescent="0.2">
      <c r="A42" s="261"/>
      <c r="B42" s="263"/>
      <c r="C42" s="310" t="s">
        <v>62</v>
      </c>
      <c r="D42" s="310"/>
      <c r="E42" s="310"/>
      <c r="F42" s="263" t="s">
        <v>33</v>
      </c>
      <c r="G42" s="17">
        <v>0</v>
      </c>
      <c r="H42" s="264"/>
      <c r="I42" s="261"/>
      <c r="J42" s="261"/>
      <c r="K42" s="261"/>
      <c r="L42" s="265"/>
    </row>
    <row r="43" spans="1:12" x14ac:dyDescent="0.2">
      <c r="A43" s="284" t="s">
        <v>80</v>
      </c>
      <c r="B43" s="262" t="s">
        <v>67</v>
      </c>
      <c r="C43" s="310"/>
      <c r="D43" s="310"/>
      <c r="E43" s="310"/>
      <c r="F43" s="263"/>
      <c r="G43" s="17">
        <v>0</v>
      </c>
      <c r="H43" s="264"/>
      <c r="I43" s="261"/>
      <c r="J43" s="261"/>
      <c r="K43" s="261"/>
      <c r="L43" s="265"/>
    </row>
    <row r="44" spans="1:12" x14ac:dyDescent="0.2">
      <c r="A44" s="261"/>
      <c r="B44" s="263" t="s">
        <v>12</v>
      </c>
      <c r="C44" s="310" t="s">
        <v>69</v>
      </c>
      <c r="D44" s="310"/>
      <c r="E44" s="310"/>
      <c r="F44" s="263"/>
      <c r="G44" s="10">
        <f>G45-G46</f>
        <v>74117</v>
      </c>
      <c r="H44" s="264"/>
      <c r="I44" s="261"/>
      <c r="J44" s="261"/>
      <c r="K44" s="261"/>
      <c r="L44" s="265"/>
    </row>
    <row r="45" spans="1:12" x14ac:dyDescent="0.2">
      <c r="A45" s="261"/>
      <c r="B45" s="263"/>
      <c r="C45" s="310" t="s">
        <v>69</v>
      </c>
      <c r="D45" s="310"/>
      <c r="E45" s="310"/>
      <c r="F45" s="263"/>
      <c r="G45" s="17">
        <v>653945</v>
      </c>
      <c r="H45" s="264"/>
      <c r="I45" s="261"/>
      <c r="J45" s="261"/>
      <c r="K45" s="261"/>
      <c r="L45" s="265"/>
    </row>
    <row r="46" spans="1:12" x14ac:dyDescent="0.2">
      <c r="A46" s="261"/>
      <c r="B46" s="261"/>
      <c r="C46" s="310" t="s">
        <v>72</v>
      </c>
      <c r="D46" s="310"/>
      <c r="E46" s="310"/>
      <c r="F46" s="263" t="s">
        <v>33</v>
      </c>
      <c r="G46" s="18">
        <v>579828</v>
      </c>
      <c r="H46" s="266"/>
      <c r="I46" s="261"/>
      <c r="J46" s="261"/>
      <c r="K46" s="261"/>
      <c r="L46" s="265"/>
    </row>
    <row r="47" spans="1:12" x14ac:dyDescent="0.2">
      <c r="A47" s="261"/>
      <c r="B47" s="261" t="s">
        <v>15</v>
      </c>
      <c r="C47" s="310" t="s">
        <v>73</v>
      </c>
      <c r="D47" s="310"/>
      <c r="E47" s="310"/>
      <c r="F47" s="261"/>
      <c r="G47" s="12">
        <f>G48-G49</f>
        <v>5802744</v>
      </c>
      <c r="H47" s="266"/>
      <c r="I47" s="261"/>
      <c r="J47" s="261"/>
      <c r="K47" s="261"/>
      <c r="L47" s="265"/>
    </row>
    <row r="48" spans="1:12" x14ac:dyDescent="0.2">
      <c r="A48" s="261"/>
      <c r="B48" s="261"/>
      <c r="C48" s="310" t="s">
        <v>73</v>
      </c>
      <c r="D48" s="310"/>
      <c r="E48" s="310"/>
      <c r="F48" s="261"/>
      <c r="G48" s="18">
        <v>6000000</v>
      </c>
      <c r="H48" s="266"/>
      <c r="I48" s="261"/>
      <c r="J48" s="261"/>
      <c r="K48" s="261"/>
      <c r="L48" s="265"/>
    </row>
    <row r="49" spans="1:12" x14ac:dyDescent="0.2">
      <c r="B49" s="261"/>
      <c r="C49" s="310" t="s">
        <v>76</v>
      </c>
      <c r="D49" s="310"/>
      <c r="E49" s="310"/>
      <c r="F49" s="263" t="s">
        <v>33</v>
      </c>
      <c r="G49" s="18">
        <v>197256</v>
      </c>
      <c r="H49" s="266"/>
      <c r="I49" s="261"/>
      <c r="J49" s="261"/>
      <c r="K49" s="261"/>
      <c r="L49" s="265"/>
    </row>
    <row r="50" spans="1:12" x14ac:dyDescent="0.2">
      <c r="A50" s="261"/>
      <c r="B50" s="261" t="s">
        <v>19</v>
      </c>
      <c r="C50" s="310" t="s">
        <v>84</v>
      </c>
      <c r="D50" s="310"/>
      <c r="E50" s="310"/>
      <c r="F50" s="261"/>
      <c r="G50" s="265"/>
      <c r="H50" s="266"/>
      <c r="I50" s="261"/>
      <c r="J50" s="261"/>
      <c r="K50" s="261"/>
      <c r="L50" s="265"/>
    </row>
    <row r="51" spans="1:12" x14ac:dyDescent="0.2">
      <c r="C51" s="310" t="s">
        <v>78</v>
      </c>
      <c r="D51" s="310"/>
      <c r="E51" s="310"/>
      <c r="F51" s="261"/>
      <c r="H51" s="266"/>
      <c r="I51" s="261"/>
      <c r="J51" s="261"/>
      <c r="K51" s="261"/>
      <c r="L51" s="265"/>
    </row>
    <row r="52" spans="1:12" x14ac:dyDescent="0.2">
      <c r="A52" s="266"/>
      <c r="B52" s="261"/>
      <c r="C52" s="310" t="s">
        <v>79</v>
      </c>
      <c r="D52" s="310"/>
      <c r="E52" s="310"/>
      <c r="F52" s="263" t="s">
        <v>33</v>
      </c>
      <c r="G52" s="261"/>
      <c r="H52" s="264"/>
      <c r="I52" s="261"/>
      <c r="J52" s="261"/>
      <c r="K52" s="261"/>
      <c r="L52" s="265"/>
    </row>
    <row r="53" spans="1:12" x14ac:dyDescent="0.2">
      <c r="A53" s="266"/>
      <c r="B53" s="261"/>
      <c r="C53" s="263"/>
      <c r="D53" s="263"/>
      <c r="E53" s="263"/>
      <c r="F53" s="263"/>
      <c r="G53" s="261"/>
      <c r="H53" s="264"/>
      <c r="I53" s="261"/>
      <c r="J53" s="261"/>
      <c r="K53" s="261"/>
      <c r="L53" s="265"/>
    </row>
    <row r="54" spans="1:12" ht="13.5" thickBot="1" x14ac:dyDescent="0.25">
      <c r="A54" s="266" t="s">
        <v>80</v>
      </c>
      <c r="B54" s="284" t="s">
        <v>81</v>
      </c>
      <c r="C54" s="311"/>
      <c r="D54" s="311"/>
      <c r="E54" s="311"/>
      <c r="F54" s="311"/>
      <c r="G54" s="285">
        <v>41779</v>
      </c>
      <c r="H54" s="303"/>
      <c r="I54" s="304"/>
      <c r="J54" s="304"/>
      <c r="K54" s="304"/>
      <c r="L54" s="265"/>
    </row>
    <row r="55" spans="1:12" ht="14.25" thickTop="1" thickBot="1" x14ac:dyDescent="0.25">
      <c r="A55" s="305" t="s">
        <v>82</v>
      </c>
      <c r="B55" s="306"/>
      <c r="C55" s="306"/>
      <c r="D55" s="306"/>
      <c r="E55" s="306"/>
      <c r="F55" s="307"/>
      <c r="G55" s="15">
        <f>G40+G35+G30+G14+G10+G3+G54</f>
        <v>54620050</v>
      </c>
      <c r="H55" s="308" t="s">
        <v>83</v>
      </c>
      <c r="I55" s="309"/>
      <c r="J55" s="309"/>
      <c r="K55" s="268"/>
      <c r="L55" s="19">
        <f>L3+L9+L22+L20+L37</f>
        <v>54620050</v>
      </c>
    </row>
    <row r="56" spans="1:12" ht="13.5" thickTop="1" x14ac:dyDescent="0.2">
      <c r="A56" s="266"/>
      <c r="B56" s="266"/>
      <c r="C56" s="266"/>
      <c r="D56" s="266"/>
      <c r="E56" s="266"/>
      <c r="F56" s="261"/>
      <c r="G56" s="45">
        <v>0</v>
      </c>
      <c r="L56" s="45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00000000-0004-0000-0B00-000000000000}"/>
  </hyperlink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56"/>
  <sheetViews>
    <sheetView topLeftCell="A19" workbookViewId="0">
      <selection activeCell="L5" sqref="L5"/>
    </sheetView>
  </sheetViews>
  <sheetFormatPr defaultRowHeight="12.75" x14ac:dyDescent="0.2"/>
  <cols>
    <col min="1" max="1" width="4" style="11" customWidth="1"/>
    <col min="2" max="4" width="9.140625" style="11"/>
    <col min="5" max="5" width="12.5703125" style="11" customWidth="1"/>
    <col min="6" max="6" width="9.140625" style="11"/>
    <col min="7" max="7" width="12.5703125" style="11" customWidth="1"/>
    <col min="8" max="8" width="4.140625" style="11" customWidth="1"/>
    <col min="9" max="9" width="9.140625" style="11"/>
    <col min="10" max="10" width="22.28515625" style="11" customWidth="1"/>
    <col min="11" max="11" width="13.42578125" style="11" customWidth="1"/>
    <col min="12" max="12" width="18.5703125" style="11" bestFit="1" customWidth="1"/>
    <col min="13" max="14" width="20.28515625" style="11" bestFit="1" customWidth="1"/>
    <col min="15" max="15" width="18.7109375" style="11" bestFit="1" customWidth="1"/>
    <col min="16" max="16384" width="9.140625" style="11"/>
  </cols>
  <sheetData>
    <row r="1" spans="1:12" x14ac:dyDescent="0.2">
      <c r="A1" s="279" t="s">
        <v>288</v>
      </c>
      <c r="B1" s="280"/>
      <c r="C1" s="281"/>
      <c r="D1" s="280"/>
    </row>
    <row r="2" spans="1:12" x14ac:dyDescent="0.2">
      <c r="A2" s="320" t="s">
        <v>8</v>
      </c>
      <c r="B2" s="320"/>
      <c r="C2" s="320"/>
      <c r="D2" s="320"/>
      <c r="E2" s="320"/>
      <c r="F2" s="270"/>
      <c r="G2" s="271"/>
      <c r="H2" s="321" t="s">
        <v>9</v>
      </c>
      <c r="I2" s="322"/>
      <c r="J2" s="322"/>
      <c r="K2" s="272"/>
      <c r="L2" s="273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59"/>
      <c r="G3" s="274">
        <f>G4+G5+G6+G7+G8</f>
        <v>84574397</v>
      </c>
      <c r="H3" s="260" t="s">
        <v>0</v>
      </c>
      <c r="I3" s="324" t="s">
        <v>11</v>
      </c>
      <c r="J3" s="324"/>
      <c r="K3" s="261"/>
      <c r="L3" s="14">
        <f>L4+L5+L6+L7</f>
        <v>201780008</v>
      </c>
    </row>
    <row r="4" spans="1:12" x14ac:dyDescent="0.2">
      <c r="A4" s="262"/>
      <c r="B4" s="263" t="s">
        <v>12</v>
      </c>
      <c r="C4" s="310" t="s">
        <v>13</v>
      </c>
      <c r="D4" s="310"/>
      <c r="E4" s="310"/>
      <c r="F4" s="263"/>
      <c r="G4" s="16">
        <v>0</v>
      </c>
      <c r="H4" s="264"/>
      <c r="I4" s="261" t="s">
        <v>12</v>
      </c>
      <c r="J4" s="261" t="s">
        <v>14</v>
      </c>
      <c r="K4" s="261"/>
      <c r="L4" s="18">
        <v>180116688</v>
      </c>
    </row>
    <row r="5" spans="1:12" x14ac:dyDescent="0.2">
      <c r="A5" s="262"/>
      <c r="B5" s="263" t="s">
        <v>15</v>
      </c>
      <c r="C5" s="310" t="s">
        <v>16</v>
      </c>
      <c r="D5" s="310"/>
      <c r="E5" s="310"/>
      <c r="F5" s="263"/>
      <c r="G5" s="16">
        <v>-2532302</v>
      </c>
      <c r="H5" s="264"/>
      <c r="I5" s="261" t="s">
        <v>17</v>
      </c>
      <c r="J5" s="261" t="s">
        <v>18</v>
      </c>
      <c r="K5" s="261"/>
      <c r="L5" s="18">
        <v>0</v>
      </c>
    </row>
    <row r="6" spans="1:12" x14ac:dyDescent="0.2">
      <c r="A6" s="262"/>
      <c r="B6" s="263" t="s">
        <v>19</v>
      </c>
      <c r="C6" s="310" t="s">
        <v>20</v>
      </c>
      <c r="D6" s="310"/>
      <c r="E6" s="310"/>
      <c r="F6" s="263"/>
      <c r="G6" s="16">
        <v>0</v>
      </c>
      <c r="H6" s="264"/>
      <c r="I6" s="261" t="s">
        <v>19</v>
      </c>
      <c r="J6" s="261" t="s">
        <v>21</v>
      </c>
      <c r="K6" s="261"/>
      <c r="L6" s="18">
        <v>3016681</v>
      </c>
    </row>
    <row r="7" spans="1:12" x14ac:dyDescent="0.2">
      <c r="A7" s="262"/>
      <c r="B7" s="263" t="s">
        <v>22</v>
      </c>
      <c r="C7" s="310" t="s">
        <v>23</v>
      </c>
      <c r="D7" s="310"/>
      <c r="E7" s="310"/>
      <c r="F7" s="263"/>
      <c r="G7" s="16">
        <v>87106699</v>
      </c>
      <c r="H7" s="264"/>
      <c r="I7" s="261" t="s">
        <v>22</v>
      </c>
      <c r="J7" s="261" t="s">
        <v>24</v>
      </c>
      <c r="K7" s="261"/>
      <c r="L7" s="18">
        <v>18646639</v>
      </c>
    </row>
    <row r="8" spans="1:12" x14ac:dyDescent="0.2">
      <c r="A8" s="262"/>
      <c r="B8" s="263" t="s">
        <v>25</v>
      </c>
      <c r="C8" s="310" t="s">
        <v>26</v>
      </c>
      <c r="D8" s="310"/>
      <c r="E8" s="310"/>
      <c r="F8" s="263"/>
      <c r="G8" s="16">
        <v>0</v>
      </c>
      <c r="H8" s="264"/>
      <c r="I8" s="261"/>
      <c r="J8" s="261"/>
      <c r="K8" s="261"/>
      <c r="L8" s="265"/>
    </row>
    <row r="9" spans="1:12" x14ac:dyDescent="0.2">
      <c r="A9" s="263"/>
      <c r="B9" s="263"/>
      <c r="C9" s="310"/>
      <c r="D9" s="310"/>
      <c r="E9" s="310"/>
      <c r="F9" s="263"/>
      <c r="G9" s="263"/>
      <c r="H9" s="264" t="s">
        <v>3</v>
      </c>
      <c r="I9" s="312" t="s">
        <v>27</v>
      </c>
      <c r="J9" s="312"/>
      <c r="K9" s="261"/>
      <c r="L9" s="12">
        <f>L11+L14+L18+L17</f>
        <v>0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63"/>
      <c r="G10" s="13">
        <f>G11-G12</f>
        <v>511492</v>
      </c>
      <c r="H10" s="264" t="s">
        <v>1</v>
      </c>
      <c r="I10" s="314" t="s">
        <v>29</v>
      </c>
      <c r="J10" s="314"/>
      <c r="K10" s="261"/>
      <c r="L10" s="12">
        <f>L11+L14</f>
        <v>0</v>
      </c>
    </row>
    <row r="11" spans="1:12" x14ac:dyDescent="0.2">
      <c r="A11" s="262"/>
      <c r="B11" s="263" t="s">
        <v>12</v>
      </c>
      <c r="C11" s="310" t="s">
        <v>30</v>
      </c>
      <c r="D11" s="310"/>
      <c r="E11" s="310"/>
      <c r="F11" s="263"/>
      <c r="G11" s="16">
        <v>511492</v>
      </c>
      <c r="H11" s="264"/>
      <c r="I11" s="261" t="s">
        <v>12</v>
      </c>
      <c r="J11" s="261" t="s">
        <v>31</v>
      </c>
      <c r="K11" s="261"/>
      <c r="L11" s="12">
        <f>L12-L13</f>
        <v>0</v>
      </c>
    </row>
    <row r="12" spans="1:12" x14ac:dyDescent="0.2">
      <c r="A12" s="262"/>
      <c r="B12" s="263" t="s">
        <v>15</v>
      </c>
      <c r="C12" s="310" t="s">
        <v>32</v>
      </c>
      <c r="D12" s="310"/>
      <c r="E12" s="310"/>
      <c r="F12" s="263" t="s">
        <v>33</v>
      </c>
      <c r="G12" s="16">
        <v>0</v>
      </c>
      <c r="H12" s="264"/>
      <c r="I12" s="261"/>
      <c r="J12" s="261" t="s">
        <v>31</v>
      </c>
      <c r="K12" s="261"/>
      <c r="L12" s="18">
        <v>0</v>
      </c>
    </row>
    <row r="13" spans="1:12" x14ac:dyDescent="0.2">
      <c r="A13" s="263"/>
      <c r="B13" s="263"/>
      <c r="C13" s="310"/>
      <c r="D13" s="310"/>
      <c r="E13" s="310"/>
      <c r="F13" s="263"/>
      <c r="G13" s="263"/>
      <c r="H13" s="264"/>
      <c r="I13" s="261"/>
      <c r="J13" s="261" t="s">
        <v>34</v>
      </c>
      <c r="K13" s="263" t="s">
        <v>33</v>
      </c>
      <c r="L13" s="18">
        <v>0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63"/>
      <c r="G14" s="13">
        <f>G15+G22+G33-G20-G27</f>
        <v>173786869</v>
      </c>
      <c r="H14" s="264"/>
      <c r="I14" s="261" t="s">
        <v>15</v>
      </c>
      <c r="J14" s="261" t="s">
        <v>36</v>
      </c>
      <c r="K14" s="261"/>
      <c r="L14" s="12">
        <f>L15-L16</f>
        <v>0</v>
      </c>
    </row>
    <row r="15" spans="1:12" x14ac:dyDescent="0.2">
      <c r="A15" s="262"/>
      <c r="B15" s="263" t="s">
        <v>37</v>
      </c>
      <c r="C15" s="310" t="s">
        <v>38</v>
      </c>
      <c r="D15" s="310"/>
      <c r="E15" s="310"/>
      <c r="F15" s="263"/>
      <c r="G15" s="16">
        <f>G16+G19</f>
        <v>134199879</v>
      </c>
      <c r="H15" s="264"/>
      <c r="I15" s="261"/>
      <c r="J15" s="261" t="s">
        <v>36</v>
      </c>
      <c r="K15" s="261"/>
      <c r="L15" s="18">
        <v>0</v>
      </c>
    </row>
    <row r="16" spans="1:12" x14ac:dyDescent="0.2">
      <c r="A16" s="262"/>
      <c r="B16" s="283" t="s">
        <v>256</v>
      </c>
      <c r="C16" s="283" t="s">
        <v>257</v>
      </c>
      <c r="D16" s="263"/>
      <c r="E16" s="263"/>
      <c r="F16" s="263"/>
      <c r="G16" s="16">
        <f>G17+G18</f>
        <v>0</v>
      </c>
      <c r="H16" s="264"/>
      <c r="I16" s="261"/>
      <c r="J16" s="261" t="s">
        <v>40</v>
      </c>
      <c r="K16" s="263" t="s">
        <v>33</v>
      </c>
      <c r="L16" s="18">
        <v>0</v>
      </c>
    </row>
    <row r="17" spans="1:12" x14ac:dyDescent="0.2">
      <c r="A17" s="262"/>
      <c r="B17" s="283" t="s">
        <v>258</v>
      </c>
      <c r="C17" s="315" t="s">
        <v>259</v>
      </c>
      <c r="D17" s="315"/>
      <c r="E17" s="315"/>
      <c r="F17" s="283"/>
      <c r="G17" s="16">
        <v>0</v>
      </c>
      <c r="H17" s="264"/>
      <c r="I17" s="261" t="s">
        <v>19</v>
      </c>
      <c r="J17" s="45" t="s">
        <v>248</v>
      </c>
      <c r="K17" s="261"/>
      <c r="L17" s="282">
        <v>0</v>
      </c>
    </row>
    <row r="18" spans="1:12" x14ac:dyDescent="0.2">
      <c r="A18" s="262"/>
      <c r="B18" s="283" t="s">
        <v>260</v>
      </c>
      <c r="C18" s="315" t="s">
        <v>262</v>
      </c>
      <c r="D18" s="315"/>
      <c r="E18" s="315"/>
      <c r="F18" s="283"/>
      <c r="G18" s="16">
        <v>0</v>
      </c>
      <c r="H18" s="264" t="s">
        <v>2</v>
      </c>
      <c r="I18" s="314" t="s">
        <v>44</v>
      </c>
      <c r="J18" s="314"/>
      <c r="K18" s="261"/>
      <c r="L18" s="18">
        <v>0</v>
      </c>
    </row>
    <row r="19" spans="1:12" x14ac:dyDescent="0.2">
      <c r="A19" s="262"/>
      <c r="B19" s="283" t="s">
        <v>263</v>
      </c>
      <c r="C19" s="315" t="s">
        <v>261</v>
      </c>
      <c r="D19" s="315"/>
      <c r="E19" s="315"/>
      <c r="F19" s="283"/>
      <c r="G19" s="16">
        <v>134199879</v>
      </c>
      <c r="H19" s="264"/>
      <c r="I19" s="261"/>
      <c r="J19" s="261"/>
      <c r="K19" s="261"/>
      <c r="L19" s="265"/>
    </row>
    <row r="20" spans="1:12" x14ac:dyDescent="0.2">
      <c r="A20" s="262"/>
      <c r="B20" s="283" t="s">
        <v>264</v>
      </c>
      <c r="C20" s="310" t="s">
        <v>39</v>
      </c>
      <c r="D20" s="310"/>
      <c r="E20" s="310"/>
      <c r="F20" s="263" t="s">
        <v>33</v>
      </c>
      <c r="G20" s="16">
        <v>0</v>
      </c>
      <c r="H20" s="264" t="s">
        <v>4</v>
      </c>
      <c r="I20" s="312" t="s">
        <v>46</v>
      </c>
      <c r="J20" s="312"/>
      <c r="K20" s="261"/>
      <c r="L20" s="18">
        <v>0</v>
      </c>
    </row>
    <row r="21" spans="1:12" x14ac:dyDescent="0.2">
      <c r="A21" s="262"/>
      <c r="B21" s="283" t="s">
        <v>268</v>
      </c>
      <c r="C21" s="318" t="s">
        <v>275</v>
      </c>
      <c r="D21" s="310"/>
      <c r="E21" s="310"/>
      <c r="F21" s="283" t="s">
        <v>33</v>
      </c>
      <c r="G21" s="16">
        <v>0</v>
      </c>
      <c r="H21" s="264"/>
      <c r="I21" s="261"/>
      <c r="J21" s="261"/>
      <c r="K21" s="261"/>
      <c r="L21" s="265"/>
    </row>
    <row r="22" spans="1:12" x14ac:dyDescent="0.2">
      <c r="A22" s="262"/>
      <c r="B22" s="283" t="s">
        <v>265</v>
      </c>
      <c r="C22" s="310" t="s">
        <v>41</v>
      </c>
      <c r="D22" s="310"/>
      <c r="E22" s="310"/>
      <c r="F22" s="263"/>
      <c r="G22" s="16">
        <f>G23+G26</f>
        <v>0</v>
      </c>
      <c r="H22" s="264" t="s">
        <v>5</v>
      </c>
      <c r="I22" s="312" t="s">
        <v>48</v>
      </c>
      <c r="J22" s="312"/>
      <c r="K22" s="261"/>
      <c r="L22" s="12">
        <f>L23+L28+L29+L30+L32</f>
        <v>26000000</v>
      </c>
    </row>
    <row r="23" spans="1:12" x14ac:dyDescent="0.2">
      <c r="A23" s="262"/>
      <c r="B23" s="283" t="s">
        <v>256</v>
      </c>
      <c r="C23" s="283" t="s">
        <v>257</v>
      </c>
      <c r="D23" s="263"/>
      <c r="E23" s="263"/>
      <c r="F23" s="263"/>
      <c r="G23" s="16">
        <f>G24+G25</f>
        <v>0</v>
      </c>
      <c r="H23" s="264"/>
      <c r="I23" s="261" t="s">
        <v>12</v>
      </c>
      <c r="J23" s="261" t="s">
        <v>50</v>
      </c>
      <c r="K23" s="261"/>
      <c r="L23" s="18">
        <v>26000000</v>
      </c>
    </row>
    <row r="24" spans="1:12" x14ac:dyDescent="0.2">
      <c r="A24" s="262"/>
      <c r="B24" s="283" t="s">
        <v>258</v>
      </c>
      <c r="C24" s="283" t="s">
        <v>266</v>
      </c>
      <c r="D24" s="283"/>
      <c r="E24" s="283"/>
      <c r="F24" s="283"/>
      <c r="G24" s="16">
        <v>0</v>
      </c>
      <c r="H24" s="264"/>
      <c r="I24" s="261"/>
      <c r="J24" s="261" t="s">
        <v>52</v>
      </c>
      <c r="K24" s="261"/>
      <c r="L24" s="18">
        <v>0</v>
      </c>
    </row>
    <row r="25" spans="1:12" x14ac:dyDescent="0.2">
      <c r="A25" s="262"/>
      <c r="B25" s="283" t="s">
        <v>260</v>
      </c>
      <c r="C25" s="283" t="s">
        <v>267</v>
      </c>
      <c r="D25" s="283"/>
      <c r="E25" s="283"/>
      <c r="F25" s="283"/>
      <c r="G25" s="16">
        <v>0</v>
      </c>
      <c r="H25" s="264"/>
      <c r="I25" s="261"/>
      <c r="J25" s="261" t="s">
        <v>54</v>
      </c>
      <c r="K25" s="263" t="s">
        <v>33</v>
      </c>
      <c r="L25" s="267">
        <v>0</v>
      </c>
    </row>
    <row r="26" spans="1:12" x14ac:dyDescent="0.2">
      <c r="A26" s="262"/>
      <c r="B26" s="283" t="s">
        <v>255</v>
      </c>
      <c r="C26" s="283" t="s">
        <v>261</v>
      </c>
      <c r="D26" s="283"/>
      <c r="E26" s="283"/>
      <c r="F26" s="283"/>
      <c r="G26" s="16">
        <v>0</v>
      </c>
      <c r="H26" s="264"/>
      <c r="I26" s="261" t="s">
        <v>15</v>
      </c>
      <c r="J26" s="261" t="s">
        <v>55</v>
      </c>
      <c r="K26" s="261"/>
      <c r="L26" s="18">
        <v>0</v>
      </c>
    </row>
    <row r="27" spans="1:12" x14ac:dyDescent="0.2">
      <c r="B27" s="283" t="s">
        <v>264</v>
      </c>
      <c r="C27" s="310" t="s">
        <v>43</v>
      </c>
      <c r="D27" s="310"/>
      <c r="E27" s="310"/>
      <c r="F27" s="263" t="s">
        <v>33</v>
      </c>
      <c r="G27" s="16">
        <v>0</v>
      </c>
      <c r="H27" s="264"/>
      <c r="I27" s="261" t="s">
        <v>19</v>
      </c>
      <c r="J27" s="261" t="s">
        <v>57</v>
      </c>
      <c r="K27" s="261"/>
      <c r="L27" s="18">
        <v>0</v>
      </c>
    </row>
    <row r="28" spans="1:12" x14ac:dyDescent="0.2">
      <c r="A28" s="262"/>
      <c r="B28" s="283" t="s">
        <v>268</v>
      </c>
      <c r="C28" s="315" t="s">
        <v>269</v>
      </c>
      <c r="D28" s="316"/>
      <c r="E28" s="316"/>
      <c r="F28" s="283" t="s">
        <v>33</v>
      </c>
      <c r="G28" s="16">
        <v>0</v>
      </c>
      <c r="H28" s="264"/>
      <c r="I28" s="261" t="s">
        <v>22</v>
      </c>
      <c r="J28" s="261" t="s">
        <v>59</v>
      </c>
      <c r="K28" s="261"/>
      <c r="L28" s="18">
        <v>0</v>
      </c>
    </row>
    <row r="29" spans="1:12" x14ac:dyDescent="0.2">
      <c r="A29" s="262"/>
      <c r="B29" s="283" t="s">
        <v>270</v>
      </c>
      <c r="C29" s="315" t="s">
        <v>271</v>
      </c>
      <c r="D29" s="315"/>
      <c r="E29" s="315"/>
      <c r="F29" s="283"/>
      <c r="G29" s="288">
        <v>0</v>
      </c>
      <c r="H29" s="264"/>
      <c r="I29" s="261" t="s">
        <v>25</v>
      </c>
      <c r="J29" s="261" t="s">
        <v>61</v>
      </c>
      <c r="K29" s="261"/>
      <c r="L29" s="18">
        <v>0</v>
      </c>
    </row>
    <row r="30" spans="1:12" x14ac:dyDescent="0.2">
      <c r="A30" s="262"/>
      <c r="B30" s="263" t="s">
        <v>22</v>
      </c>
      <c r="C30" s="310" t="s">
        <v>14</v>
      </c>
      <c r="D30" s="310"/>
      <c r="E30" s="310"/>
      <c r="F30" s="263"/>
      <c r="G30" s="286">
        <f>G31-G32</f>
        <v>0</v>
      </c>
      <c r="H30" s="264"/>
      <c r="I30" s="261" t="s">
        <v>63</v>
      </c>
      <c r="J30" s="261" t="s">
        <v>64</v>
      </c>
      <c r="K30" s="261"/>
      <c r="L30" s="18">
        <v>0</v>
      </c>
    </row>
    <row r="31" spans="1:12" x14ac:dyDescent="0.2">
      <c r="A31" s="262"/>
      <c r="B31" s="263" t="s">
        <v>25</v>
      </c>
      <c r="C31" s="310" t="s">
        <v>45</v>
      </c>
      <c r="D31" s="310"/>
      <c r="E31" s="310"/>
      <c r="F31" s="263"/>
      <c r="G31" s="17">
        <v>0</v>
      </c>
      <c r="H31" s="264"/>
      <c r="I31" s="261" t="s">
        <v>65</v>
      </c>
      <c r="J31" s="261" t="s">
        <v>66</v>
      </c>
      <c r="K31" s="261"/>
      <c r="L31" s="18">
        <v>0</v>
      </c>
    </row>
    <row r="32" spans="1:12" x14ac:dyDescent="0.2">
      <c r="A32" s="262"/>
      <c r="B32" s="283" t="s">
        <v>272</v>
      </c>
      <c r="C32" s="315" t="s">
        <v>273</v>
      </c>
      <c r="D32" s="316"/>
      <c r="E32" s="316"/>
      <c r="F32" s="263"/>
      <c r="G32" s="17">
        <v>0</v>
      </c>
      <c r="H32" s="264"/>
      <c r="I32" s="261" t="s">
        <v>68</v>
      </c>
      <c r="J32" s="261" t="s">
        <v>85</v>
      </c>
      <c r="K32" s="263" t="s">
        <v>33</v>
      </c>
      <c r="L32" s="12">
        <f>-L33-L35+L36</f>
        <v>0</v>
      </c>
    </row>
    <row r="33" spans="1:12" x14ac:dyDescent="0.2">
      <c r="B33" s="283" t="s">
        <v>274</v>
      </c>
      <c r="C33" s="310" t="s">
        <v>47</v>
      </c>
      <c r="D33" s="310"/>
      <c r="E33" s="310"/>
      <c r="F33" s="263"/>
      <c r="G33" s="16">
        <v>39586990</v>
      </c>
      <c r="H33" s="264"/>
      <c r="I33" s="261"/>
      <c r="J33" s="261" t="s">
        <v>70</v>
      </c>
      <c r="K33" s="263" t="s">
        <v>33</v>
      </c>
      <c r="L33" s="18">
        <v>0</v>
      </c>
    </row>
    <row r="34" spans="1:12" x14ac:dyDescent="0.2">
      <c r="B34" s="283"/>
      <c r="C34" s="317"/>
      <c r="D34" s="317"/>
      <c r="E34" s="317"/>
      <c r="F34" s="317"/>
      <c r="G34" s="16"/>
      <c r="H34" s="264"/>
      <c r="I34" s="261"/>
      <c r="J34" s="261"/>
      <c r="K34" s="263"/>
      <c r="L34" s="18"/>
    </row>
    <row r="35" spans="1:12" x14ac:dyDescent="0.2">
      <c r="A35" s="262" t="s">
        <v>5</v>
      </c>
      <c r="B35" s="262" t="s">
        <v>49</v>
      </c>
      <c r="C35" s="310"/>
      <c r="D35" s="310"/>
      <c r="E35" s="310"/>
      <c r="F35" s="263"/>
      <c r="G35" s="10">
        <f>G36-G37-G38</f>
        <v>0</v>
      </c>
      <c r="H35" s="264"/>
      <c r="I35" s="261"/>
      <c r="J35" s="261" t="s">
        <v>71</v>
      </c>
      <c r="K35" s="263" t="s">
        <v>33</v>
      </c>
      <c r="L35" s="18">
        <v>0</v>
      </c>
    </row>
    <row r="36" spans="1:12" x14ac:dyDescent="0.2">
      <c r="A36" s="262"/>
      <c r="B36" s="263" t="s">
        <v>12</v>
      </c>
      <c r="C36" s="310" t="s">
        <v>51</v>
      </c>
      <c r="D36" s="310"/>
      <c r="E36" s="310"/>
      <c r="F36" s="263"/>
      <c r="G36" s="17">
        <v>947503</v>
      </c>
      <c r="H36" s="264"/>
      <c r="I36" s="266"/>
      <c r="J36" s="261" t="s">
        <v>77</v>
      </c>
      <c r="K36" s="261"/>
      <c r="L36" s="18">
        <v>0</v>
      </c>
    </row>
    <row r="37" spans="1:12" x14ac:dyDescent="0.2">
      <c r="A37" s="262"/>
      <c r="B37" s="263"/>
      <c r="C37" s="310" t="s">
        <v>53</v>
      </c>
      <c r="D37" s="310"/>
      <c r="E37" s="310"/>
      <c r="F37" s="263" t="s">
        <v>33</v>
      </c>
      <c r="G37" s="17">
        <v>947503</v>
      </c>
      <c r="H37" s="264" t="s">
        <v>6</v>
      </c>
      <c r="I37" s="312" t="s">
        <v>74</v>
      </c>
      <c r="J37" s="312"/>
      <c r="K37" s="261"/>
      <c r="L37" s="12">
        <f>L38+L39</f>
        <v>33851816</v>
      </c>
    </row>
    <row r="38" spans="1:12" x14ac:dyDescent="0.2">
      <c r="A38" s="262"/>
      <c r="B38" s="263"/>
      <c r="C38" s="313"/>
      <c r="D38" s="313"/>
      <c r="E38" s="313"/>
      <c r="G38" s="17">
        <v>0</v>
      </c>
      <c r="H38" s="264"/>
      <c r="I38" s="261" t="s">
        <v>12</v>
      </c>
      <c r="J38" s="261" t="s">
        <v>75</v>
      </c>
      <c r="K38" s="261"/>
      <c r="L38" s="18">
        <v>30083743</v>
      </c>
    </row>
    <row r="39" spans="1:12" x14ac:dyDescent="0.2">
      <c r="A39" s="262" t="s">
        <v>6</v>
      </c>
      <c r="B39" s="262" t="s">
        <v>56</v>
      </c>
      <c r="C39" s="310"/>
      <c r="D39" s="310"/>
      <c r="E39" s="310"/>
      <c r="F39" s="263"/>
      <c r="G39" s="9"/>
      <c r="H39" s="264"/>
      <c r="I39" s="261" t="s">
        <v>15</v>
      </c>
      <c r="J39" s="261" t="s">
        <v>77</v>
      </c>
      <c r="K39" s="261"/>
      <c r="L39" s="18">
        <v>3768073</v>
      </c>
    </row>
    <row r="40" spans="1:12" x14ac:dyDescent="0.2">
      <c r="A40" s="263"/>
      <c r="B40" s="263"/>
      <c r="C40" s="310" t="s">
        <v>58</v>
      </c>
      <c r="D40" s="310"/>
      <c r="E40" s="310"/>
      <c r="F40" s="263"/>
      <c r="G40" s="10">
        <f>G41+G44+G47</f>
        <v>2759066</v>
      </c>
      <c r="H40" s="264"/>
      <c r="I40" s="261"/>
      <c r="J40" s="261"/>
      <c r="K40" s="261"/>
      <c r="L40" s="265"/>
    </row>
    <row r="41" spans="1:12" x14ac:dyDescent="0.2">
      <c r="A41" s="261"/>
      <c r="B41" s="263"/>
      <c r="C41" s="310" t="s">
        <v>60</v>
      </c>
      <c r="D41" s="310"/>
      <c r="E41" s="310"/>
      <c r="F41" s="263" t="s">
        <v>33</v>
      </c>
      <c r="G41" s="10">
        <f>G42-G43</f>
        <v>0</v>
      </c>
      <c r="H41" s="264"/>
      <c r="I41" s="261"/>
      <c r="J41" s="261"/>
      <c r="K41" s="261"/>
      <c r="L41" s="265"/>
    </row>
    <row r="42" spans="1:12" x14ac:dyDescent="0.2">
      <c r="A42" s="261"/>
      <c r="B42" s="263"/>
      <c r="C42" s="310" t="s">
        <v>62</v>
      </c>
      <c r="D42" s="310"/>
      <c r="E42" s="310"/>
      <c r="F42" s="263" t="s">
        <v>33</v>
      </c>
      <c r="G42" s="17">
        <v>0</v>
      </c>
      <c r="H42" s="264"/>
      <c r="I42" s="261"/>
      <c r="J42" s="261"/>
      <c r="K42" s="261"/>
      <c r="L42" s="265"/>
    </row>
    <row r="43" spans="1:12" x14ac:dyDescent="0.2">
      <c r="A43" s="284" t="s">
        <v>80</v>
      </c>
      <c r="B43" s="262" t="s">
        <v>67</v>
      </c>
      <c r="C43" s="310"/>
      <c r="D43" s="310"/>
      <c r="E43" s="310"/>
      <c r="F43" s="263"/>
      <c r="G43" s="17">
        <v>0</v>
      </c>
      <c r="H43" s="264"/>
      <c r="I43" s="261"/>
      <c r="J43" s="261"/>
      <c r="K43" s="261"/>
      <c r="L43" s="265"/>
    </row>
    <row r="44" spans="1:12" x14ac:dyDescent="0.2">
      <c r="A44" s="261"/>
      <c r="B44" s="263" t="s">
        <v>12</v>
      </c>
      <c r="C44" s="310" t="s">
        <v>69</v>
      </c>
      <c r="D44" s="310"/>
      <c r="E44" s="310"/>
      <c r="F44" s="263"/>
      <c r="G44" s="10">
        <f>G45-G46</f>
        <v>2759066</v>
      </c>
      <c r="H44" s="264"/>
      <c r="I44" s="261"/>
      <c r="J44" s="261"/>
      <c r="K44" s="261"/>
      <c r="L44" s="265"/>
    </row>
    <row r="45" spans="1:12" x14ac:dyDescent="0.2">
      <c r="A45" s="261"/>
      <c r="B45" s="263"/>
      <c r="C45" s="310" t="s">
        <v>69</v>
      </c>
      <c r="D45" s="310"/>
      <c r="E45" s="310"/>
      <c r="F45" s="263"/>
      <c r="G45" s="17">
        <v>5418758</v>
      </c>
      <c r="H45" s="264"/>
      <c r="I45" s="261"/>
      <c r="J45" s="261"/>
      <c r="K45" s="261"/>
      <c r="L45" s="265"/>
    </row>
    <row r="46" spans="1:12" x14ac:dyDescent="0.2">
      <c r="A46" s="261"/>
      <c r="B46" s="261"/>
      <c r="C46" s="310" t="s">
        <v>72</v>
      </c>
      <c r="D46" s="310"/>
      <c r="E46" s="310"/>
      <c r="F46" s="263" t="s">
        <v>33</v>
      </c>
      <c r="G46" s="18">
        <v>2659692</v>
      </c>
      <c r="H46" s="266"/>
      <c r="I46" s="261"/>
      <c r="J46" s="261"/>
      <c r="K46" s="261"/>
      <c r="L46" s="265"/>
    </row>
    <row r="47" spans="1:12" x14ac:dyDescent="0.2">
      <c r="A47" s="261"/>
      <c r="B47" s="261" t="s">
        <v>15</v>
      </c>
      <c r="C47" s="310" t="s">
        <v>73</v>
      </c>
      <c r="D47" s="310"/>
      <c r="E47" s="310"/>
      <c r="F47" s="261"/>
      <c r="G47" s="12">
        <f>G48-G49</f>
        <v>0</v>
      </c>
      <c r="H47" s="266"/>
      <c r="I47" s="261"/>
      <c r="J47" s="261"/>
      <c r="K47" s="261"/>
      <c r="L47" s="265"/>
    </row>
    <row r="48" spans="1:12" x14ac:dyDescent="0.2">
      <c r="A48" s="261"/>
      <c r="B48" s="261"/>
      <c r="C48" s="310" t="s">
        <v>73</v>
      </c>
      <c r="D48" s="310"/>
      <c r="E48" s="310"/>
      <c r="F48" s="261"/>
      <c r="G48" s="18">
        <v>0</v>
      </c>
      <c r="H48" s="266"/>
      <c r="I48" s="261"/>
      <c r="J48" s="261"/>
      <c r="K48" s="261"/>
      <c r="L48" s="265"/>
    </row>
    <row r="49" spans="1:12" x14ac:dyDescent="0.2">
      <c r="B49" s="261"/>
      <c r="C49" s="310" t="s">
        <v>76</v>
      </c>
      <c r="D49" s="310"/>
      <c r="E49" s="310"/>
      <c r="F49" s="263" t="s">
        <v>33</v>
      </c>
      <c r="G49" s="18">
        <v>0</v>
      </c>
      <c r="H49" s="266"/>
      <c r="I49" s="261"/>
      <c r="J49" s="261"/>
      <c r="K49" s="261"/>
      <c r="L49" s="265"/>
    </row>
    <row r="50" spans="1:12" x14ac:dyDescent="0.2">
      <c r="A50" s="261"/>
      <c r="B50" s="261" t="s">
        <v>19</v>
      </c>
      <c r="C50" s="310" t="s">
        <v>84</v>
      </c>
      <c r="D50" s="310"/>
      <c r="E50" s="310"/>
      <c r="F50" s="261"/>
      <c r="G50" s="265"/>
      <c r="H50" s="266"/>
      <c r="I50" s="261"/>
      <c r="J50" s="261"/>
      <c r="K50" s="261"/>
      <c r="L50" s="265"/>
    </row>
    <row r="51" spans="1:12" x14ac:dyDescent="0.2">
      <c r="C51" s="310" t="s">
        <v>78</v>
      </c>
      <c r="D51" s="310"/>
      <c r="E51" s="310"/>
      <c r="F51" s="261"/>
      <c r="H51" s="266"/>
      <c r="I51" s="261"/>
      <c r="J51" s="261"/>
      <c r="K51" s="261"/>
      <c r="L51" s="265"/>
    </row>
    <row r="52" spans="1:12" x14ac:dyDescent="0.2">
      <c r="A52" s="266"/>
      <c r="B52" s="261"/>
      <c r="C52" s="310" t="s">
        <v>79</v>
      </c>
      <c r="D52" s="310"/>
      <c r="E52" s="310"/>
      <c r="F52" s="263" t="s">
        <v>33</v>
      </c>
      <c r="G52" s="261"/>
      <c r="H52" s="264"/>
      <c r="I52" s="261"/>
      <c r="J52" s="261"/>
      <c r="K52" s="261"/>
      <c r="L52" s="265"/>
    </row>
    <row r="53" spans="1:12" x14ac:dyDescent="0.2">
      <c r="A53" s="266"/>
      <c r="B53" s="261"/>
      <c r="C53" s="263"/>
      <c r="D53" s="263"/>
      <c r="E53" s="263"/>
      <c r="F53" s="263"/>
      <c r="G53" s="261"/>
      <c r="H53" s="264"/>
      <c r="I53" s="261"/>
      <c r="J53" s="261"/>
      <c r="K53" s="261"/>
      <c r="L53" s="265"/>
    </row>
    <row r="54" spans="1:12" ht="13.5" thickBot="1" x14ac:dyDescent="0.25">
      <c r="A54" s="266" t="s">
        <v>80</v>
      </c>
      <c r="B54" s="284" t="s">
        <v>81</v>
      </c>
      <c r="C54" s="311"/>
      <c r="D54" s="311"/>
      <c r="E54" s="311"/>
      <c r="F54" s="311"/>
      <c r="G54" s="285">
        <v>0</v>
      </c>
      <c r="H54" s="303"/>
      <c r="I54" s="304"/>
      <c r="J54" s="304"/>
      <c r="K54" s="304"/>
      <c r="L54" s="265"/>
    </row>
    <row r="55" spans="1:12" ht="14.25" thickTop="1" thickBot="1" x14ac:dyDescent="0.25">
      <c r="A55" s="305" t="s">
        <v>82</v>
      </c>
      <c r="B55" s="306"/>
      <c r="C55" s="306"/>
      <c r="D55" s="306"/>
      <c r="E55" s="306"/>
      <c r="F55" s="307"/>
      <c r="G55" s="15">
        <f>G40+G35+G30+G14+G10+G3+G54</f>
        <v>261631824</v>
      </c>
      <c r="H55" s="308" t="s">
        <v>83</v>
      </c>
      <c r="I55" s="309"/>
      <c r="J55" s="309"/>
      <c r="K55" s="268"/>
      <c r="L55" s="19">
        <f>L3+L9+L22+L20+L37</f>
        <v>261631824</v>
      </c>
    </row>
    <row r="56" spans="1:12" ht="13.5" thickTop="1" x14ac:dyDescent="0.2">
      <c r="A56" s="266"/>
      <c r="B56" s="266"/>
      <c r="C56" s="266"/>
      <c r="D56" s="266"/>
      <c r="E56" s="266"/>
      <c r="F56" s="261"/>
      <c r="G56" s="45">
        <v>0</v>
      </c>
      <c r="L56" s="45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00000000-0004-0000-0C00-000000000000}"/>
  </hyperlink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56"/>
  <sheetViews>
    <sheetView topLeftCell="A24" workbookViewId="0">
      <selection activeCell="L21" sqref="L21"/>
    </sheetView>
  </sheetViews>
  <sheetFormatPr defaultRowHeight="12.75" x14ac:dyDescent="0.2"/>
  <cols>
    <col min="1" max="1" width="4" style="11" customWidth="1"/>
    <col min="2" max="4" width="9.140625" style="11"/>
    <col min="5" max="5" width="12.5703125" style="11" customWidth="1"/>
    <col min="6" max="6" width="9.140625" style="11"/>
    <col min="7" max="7" width="12.5703125" style="11" customWidth="1"/>
    <col min="8" max="8" width="4.140625" style="11" customWidth="1"/>
    <col min="9" max="9" width="9.140625" style="11"/>
    <col min="10" max="10" width="22.28515625" style="11" customWidth="1"/>
    <col min="11" max="11" width="13.42578125" style="11" customWidth="1"/>
    <col min="12" max="12" width="18.5703125" style="11" bestFit="1" customWidth="1"/>
    <col min="13" max="14" width="20.28515625" style="11" bestFit="1" customWidth="1"/>
    <col min="15" max="15" width="18.7109375" style="11" bestFit="1" customWidth="1"/>
    <col min="16" max="16384" width="9.140625" style="11"/>
  </cols>
  <sheetData>
    <row r="1" spans="1:12" x14ac:dyDescent="0.2">
      <c r="A1" s="279" t="s">
        <v>289</v>
      </c>
      <c r="B1" s="280"/>
      <c r="C1" s="281"/>
      <c r="D1" s="280"/>
    </row>
    <row r="2" spans="1:12" x14ac:dyDescent="0.2">
      <c r="A2" s="320" t="s">
        <v>8</v>
      </c>
      <c r="B2" s="320"/>
      <c r="C2" s="320"/>
      <c r="D2" s="320"/>
      <c r="E2" s="320"/>
      <c r="F2" s="270"/>
      <c r="G2" s="271"/>
      <c r="H2" s="321" t="s">
        <v>9</v>
      </c>
      <c r="I2" s="322"/>
      <c r="J2" s="322"/>
      <c r="K2" s="272"/>
      <c r="L2" s="273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59"/>
      <c r="G3" s="274">
        <f>G4+G5+G6+G7+G8</f>
        <v>36539227</v>
      </c>
      <c r="H3" s="260" t="s">
        <v>0</v>
      </c>
      <c r="I3" s="324" t="s">
        <v>11</v>
      </c>
      <c r="J3" s="324"/>
      <c r="K3" s="261"/>
      <c r="L3" s="14">
        <f>L4+L5+L6+L7</f>
        <v>6588535</v>
      </c>
    </row>
    <row r="4" spans="1:12" x14ac:dyDescent="0.2">
      <c r="A4" s="262"/>
      <c r="B4" s="263" t="s">
        <v>12</v>
      </c>
      <c r="C4" s="310" t="s">
        <v>13</v>
      </c>
      <c r="D4" s="310"/>
      <c r="E4" s="310"/>
      <c r="F4" s="263"/>
      <c r="G4" s="16">
        <v>2816324</v>
      </c>
      <c r="H4" s="264"/>
      <c r="I4" s="261" t="s">
        <v>12</v>
      </c>
      <c r="J4" s="261" t="s">
        <v>14</v>
      </c>
      <c r="K4" s="261"/>
      <c r="L4" s="18">
        <v>2584882</v>
      </c>
    </row>
    <row r="5" spans="1:12" x14ac:dyDescent="0.2">
      <c r="A5" s="262"/>
      <c r="B5" s="263" t="s">
        <v>15</v>
      </c>
      <c r="C5" s="310" t="s">
        <v>16</v>
      </c>
      <c r="D5" s="310"/>
      <c r="E5" s="310"/>
      <c r="F5" s="263"/>
      <c r="G5" s="16">
        <v>0</v>
      </c>
      <c r="H5" s="264"/>
      <c r="I5" s="261" t="s">
        <v>17</v>
      </c>
      <c r="J5" s="261" t="s">
        <v>18</v>
      </c>
      <c r="K5" s="261"/>
      <c r="L5" s="18">
        <v>0</v>
      </c>
    </row>
    <row r="6" spans="1:12" x14ac:dyDescent="0.2">
      <c r="A6" s="262"/>
      <c r="B6" s="263" t="s">
        <v>19</v>
      </c>
      <c r="C6" s="310" t="s">
        <v>20</v>
      </c>
      <c r="D6" s="310"/>
      <c r="E6" s="310"/>
      <c r="F6" s="263"/>
      <c r="G6" s="16">
        <v>0</v>
      </c>
      <c r="H6" s="264"/>
      <c r="I6" s="261" t="s">
        <v>19</v>
      </c>
      <c r="J6" s="261" t="s">
        <v>21</v>
      </c>
      <c r="K6" s="261"/>
      <c r="L6" s="18">
        <v>2390080</v>
      </c>
    </row>
    <row r="7" spans="1:12" x14ac:dyDescent="0.2">
      <c r="A7" s="262"/>
      <c r="B7" s="263" t="s">
        <v>22</v>
      </c>
      <c r="C7" s="310" t="s">
        <v>23</v>
      </c>
      <c r="D7" s="310"/>
      <c r="E7" s="310"/>
      <c r="F7" s="263"/>
      <c r="G7" s="16">
        <v>33722903</v>
      </c>
      <c r="H7" s="264"/>
      <c r="I7" s="261" t="s">
        <v>22</v>
      </c>
      <c r="J7" s="261" t="s">
        <v>24</v>
      </c>
      <c r="K7" s="261"/>
      <c r="L7" s="18">
        <v>1613573</v>
      </c>
    </row>
    <row r="8" spans="1:12" x14ac:dyDescent="0.2">
      <c r="A8" s="262"/>
      <c r="B8" s="263" t="s">
        <v>25</v>
      </c>
      <c r="C8" s="310" t="s">
        <v>26</v>
      </c>
      <c r="D8" s="310"/>
      <c r="E8" s="310"/>
      <c r="F8" s="263"/>
      <c r="G8" s="16">
        <v>0</v>
      </c>
      <c r="H8" s="264"/>
      <c r="I8" s="261"/>
      <c r="J8" s="261"/>
      <c r="K8" s="261"/>
      <c r="L8" s="265"/>
    </row>
    <row r="9" spans="1:12" x14ac:dyDescent="0.2">
      <c r="A9" s="263"/>
      <c r="B9" s="263"/>
      <c r="C9" s="310"/>
      <c r="D9" s="310"/>
      <c r="E9" s="310"/>
      <c r="F9" s="263"/>
      <c r="G9" s="263"/>
      <c r="H9" s="264" t="s">
        <v>3</v>
      </c>
      <c r="I9" s="312" t="s">
        <v>27</v>
      </c>
      <c r="J9" s="312"/>
      <c r="K9" s="261"/>
      <c r="L9" s="12">
        <f>L11+L14+L18+L17</f>
        <v>13496366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63"/>
      <c r="G10" s="13">
        <f>G11-G12</f>
        <v>0</v>
      </c>
      <c r="H10" s="264" t="s">
        <v>1</v>
      </c>
      <c r="I10" s="314" t="s">
        <v>29</v>
      </c>
      <c r="J10" s="314"/>
      <c r="K10" s="261"/>
      <c r="L10" s="12">
        <f>L11+L14</f>
        <v>11947427</v>
      </c>
    </row>
    <row r="11" spans="1:12" x14ac:dyDescent="0.2">
      <c r="A11" s="262"/>
      <c r="B11" s="263" t="s">
        <v>12</v>
      </c>
      <c r="C11" s="310" t="s">
        <v>30</v>
      </c>
      <c r="D11" s="310"/>
      <c r="E11" s="310"/>
      <c r="F11" s="263"/>
      <c r="G11" s="16">
        <v>0</v>
      </c>
      <c r="H11" s="264"/>
      <c r="I11" s="261" t="s">
        <v>12</v>
      </c>
      <c r="J11" s="261" t="s">
        <v>31</v>
      </c>
      <c r="K11" s="261"/>
      <c r="L11" s="12">
        <f>L12-L13</f>
        <v>11114007</v>
      </c>
    </row>
    <row r="12" spans="1:12" x14ac:dyDescent="0.2">
      <c r="A12" s="262"/>
      <c r="B12" s="263" t="s">
        <v>15</v>
      </c>
      <c r="C12" s="310" t="s">
        <v>32</v>
      </c>
      <c r="D12" s="310"/>
      <c r="E12" s="310"/>
      <c r="F12" s="263" t="s">
        <v>33</v>
      </c>
      <c r="G12" s="16">
        <v>0</v>
      </c>
      <c r="H12" s="264"/>
      <c r="I12" s="261"/>
      <c r="J12" s="261" t="s">
        <v>31</v>
      </c>
      <c r="K12" s="261"/>
      <c r="L12" s="18">
        <v>17083163</v>
      </c>
    </row>
    <row r="13" spans="1:12" x14ac:dyDescent="0.2">
      <c r="A13" s="263"/>
      <c r="B13" s="263"/>
      <c r="C13" s="310"/>
      <c r="D13" s="310"/>
      <c r="E13" s="310"/>
      <c r="F13" s="263"/>
      <c r="G13" s="263"/>
      <c r="H13" s="264"/>
      <c r="I13" s="261"/>
      <c r="J13" s="261" t="s">
        <v>34</v>
      </c>
      <c r="K13" s="263" t="s">
        <v>33</v>
      </c>
      <c r="L13" s="18">
        <v>5969156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63"/>
      <c r="G14" s="13">
        <f>G15+G22+G33-G20-G27</f>
        <v>8997953</v>
      </c>
      <c r="H14" s="264"/>
      <c r="I14" s="261" t="s">
        <v>15</v>
      </c>
      <c r="J14" s="261" t="s">
        <v>36</v>
      </c>
      <c r="K14" s="261"/>
      <c r="L14" s="12">
        <f>L15-L16</f>
        <v>833420</v>
      </c>
    </row>
    <row r="15" spans="1:12" x14ac:dyDescent="0.2">
      <c r="A15" s="262"/>
      <c r="B15" s="263" t="s">
        <v>37</v>
      </c>
      <c r="C15" s="310" t="s">
        <v>38</v>
      </c>
      <c r="D15" s="310"/>
      <c r="E15" s="310"/>
      <c r="F15" s="263"/>
      <c r="G15" s="16">
        <f>G16+G19</f>
        <v>8847194</v>
      </c>
      <c r="H15" s="264"/>
      <c r="I15" s="261"/>
      <c r="J15" s="261" t="s">
        <v>36</v>
      </c>
      <c r="K15" s="261"/>
      <c r="L15" s="18">
        <v>1389050</v>
      </c>
    </row>
    <row r="16" spans="1:12" x14ac:dyDescent="0.2">
      <c r="A16" s="262"/>
      <c r="B16" s="283" t="s">
        <v>256</v>
      </c>
      <c r="C16" s="283" t="s">
        <v>257</v>
      </c>
      <c r="D16" s="263"/>
      <c r="E16" s="263"/>
      <c r="F16" s="263"/>
      <c r="G16" s="16">
        <f>G17+G18</f>
        <v>4655134</v>
      </c>
      <c r="H16" s="264"/>
      <c r="I16" s="261"/>
      <c r="J16" s="261" t="s">
        <v>40</v>
      </c>
      <c r="K16" s="263" t="s">
        <v>33</v>
      </c>
      <c r="L16" s="18">
        <v>555630</v>
      </c>
    </row>
    <row r="17" spans="1:12" x14ac:dyDescent="0.2">
      <c r="A17" s="262"/>
      <c r="B17" s="283" t="s">
        <v>258</v>
      </c>
      <c r="C17" s="315" t="s">
        <v>259</v>
      </c>
      <c r="D17" s="315"/>
      <c r="E17" s="315"/>
      <c r="F17" s="283"/>
      <c r="G17" s="16">
        <v>3130195</v>
      </c>
      <c r="H17" s="264"/>
      <c r="I17" s="261" t="s">
        <v>19</v>
      </c>
      <c r="J17" s="45" t="s">
        <v>248</v>
      </c>
      <c r="K17" s="261"/>
      <c r="L17" s="282">
        <v>1548939</v>
      </c>
    </row>
    <row r="18" spans="1:12" x14ac:dyDescent="0.2">
      <c r="A18" s="262"/>
      <c r="B18" s="283" t="s">
        <v>260</v>
      </c>
      <c r="C18" s="315" t="s">
        <v>262</v>
      </c>
      <c r="D18" s="315"/>
      <c r="E18" s="315"/>
      <c r="F18" s="283"/>
      <c r="G18" s="16">
        <v>1524939</v>
      </c>
      <c r="H18" s="264" t="s">
        <v>2</v>
      </c>
      <c r="I18" s="314" t="s">
        <v>44</v>
      </c>
      <c r="J18" s="314"/>
      <c r="K18" s="261"/>
      <c r="L18" s="18">
        <v>0</v>
      </c>
    </row>
    <row r="19" spans="1:12" x14ac:dyDescent="0.2">
      <c r="A19" s="262"/>
      <c r="B19" s="283" t="s">
        <v>263</v>
      </c>
      <c r="C19" s="315" t="s">
        <v>261</v>
      </c>
      <c r="D19" s="315"/>
      <c r="E19" s="315"/>
      <c r="F19" s="283"/>
      <c r="G19" s="16">
        <v>4192060</v>
      </c>
      <c r="H19" s="264"/>
      <c r="I19" s="261"/>
      <c r="J19" s="261"/>
      <c r="K19" s="261"/>
      <c r="L19" s="265"/>
    </row>
    <row r="20" spans="1:12" x14ac:dyDescent="0.2">
      <c r="A20" s="262"/>
      <c r="B20" s="283" t="s">
        <v>264</v>
      </c>
      <c r="C20" s="310" t="s">
        <v>39</v>
      </c>
      <c r="D20" s="310"/>
      <c r="E20" s="310"/>
      <c r="F20" s="263" t="s">
        <v>33</v>
      </c>
      <c r="G20" s="16">
        <v>0</v>
      </c>
      <c r="H20" s="264" t="s">
        <v>4</v>
      </c>
      <c r="I20" s="312" t="s">
        <v>46</v>
      </c>
      <c r="J20" s="312"/>
      <c r="K20" s="261"/>
      <c r="L20" s="18">
        <v>2885129</v>
      </c>
    </row>
    <row r="21" spans="1:12" x14ac:dyDescent="0.2">
      <c r="A21" s="262"/>
      <c r="B21" s="283" t="s">
        <v>268</v>
      </c>
      <c r="C21" s="318" t="s">
        <v>275</v>
      </c>
      <c r="D21" s="310"/>
      <c r="E21" s="310"/>
      <c r="F21" s="283" t="s">
        <v>33</v>
      </c>
      <c r="G21" s="16">
        <v>0</v>
      </c>
      <c r="H21" s="264"/>
      <c r="I21" s="261"/>
      <c r="J21" s="261"/>
      <c r="K21" s="261"/>
      <c r="L21" s="265"/>
    </row>
    <row r="22" spans="1:12" x14ac:dyDescent="0.2">
      <c r="A22" s="262"/>
      <c r="B22" s="283" t="s">
        <v>265</v>
      </c>
      <c r="C22" s="310" t="s">
        <v>41</v>
      </c>
      <c r="D22" s="310"/>
      <c r="E22" s="310"/>
      <c r="F22" s="263"/>
      <c r="G22" s="16">
        <f>G23+G26</f>
        <v>150253</v>
      </c>
      <c r="H22" s="264" t="s">
        <v>5</v>
      </c>
      <c r="I22" s="312" t="s">
        <v>48</v>
      </c>
      <c r="J22" s="312"/>
      <c r="K22" s="261"/>
      <c r="L22" s="12">
        <f>L23+L28+L29+L30+L32</f>
        <v>10000000</v>
      </c>
    </row>
    <row r="23" spans="1:12" x14ac:dyDescent="0.2">
      <c r="A23" s="262"/>
      <c r="B23" s="283" t="s">
        <v>256</v>
      </c>
      <c r="C23" s="283" t="s">
        <v>257</v>
      </c>
      <c r="D23" s="263"/>
      <c r="E23" s="263"/>
      <c r="F23" s="263"/>
      <c r="G23" s="16">
        <f>G24+G25</f>
        <v>93969</v>
      </c>
      <c r="H23" s="264"/>
      <c r="I23" s="261" t="s">
        <v>12</v>
      </c>
      <c r="J23" s="261" t="s">
        <v>50</v>
      </c>
      <c r="K23" s="261"/>
      <c r="L23" s="18">
        <v>10000000</v>
      </c>
    </row>
    <row r="24" spans="1:12" x14ac:dyDescent="0.2">
      <c r="A24" s="262"/>
      <c r="B24" s="283" t="s">
        <v>258</v>
      </c>
      <c r="C24" s="283" t="s">
        <v>266</v>
      </c>
      <c r="D24" s="283"/>
      <c r="E24" s="283"/>
      <c r="F24" s="283"/>
      <c r="G24" s="16">
        <v>0</v>
      </c>
      <c r="H24" s="264"/>
      <c r="I24" s="261"/>
      <c r="J24" s="261" t="s">
        <v>52</v>
      </c>
      <c r="K24" s="261"/>
      <c r="L24" s="18">
        <v>10000000</v>
      </c>
    </row>
    <row r="25" spans="1:12" x14ac:dyDescent="0.2">
      <c r="A25" s="262"/>
      <c r="B25" s="283" t="s">
        <v>260</v>
      </c>
      <c r="C25" s="283" t="s">
        <v>267</v>
      </c>
      <c r="D25" s="283"/>
      <c r="E25" s="283"/>
      <c r="F25" s="283"/>
      <c r="G25" s="16">
        <v>93969</v>
      </c>
      <c r="H25" s="264"/>
      <c r="I25" s="261"/>
      <c r="J25" s="261" t="s">
        <v>54</v>
      </c>
      <c r="K25" s="263" t="s">
        <v>33</v>
      </c>
      <c r="L25" s="267">
        <v>0</v>
      </c>
    </row>
    <row r="26" spans="1:12" x14ac:dyDescent="0.2">
      <c r="A26" s="262"/>
      <c r="B26" s="283" t="s">
        <v>255</v>
      </c>
      <c r="C26" s="283" t="s">
        <v>261</v>
      </c>
      <c r="D26" s="283"/>
      <c r="E26" s="283"/>
      <c r="F26" s="283"/>
      <c r="G26" s="16">
        <v>56284</v>
      </c>
      <c r="H26" s="264"/>
      <c r="I26" s="261" t="s">
        <v>15</v>
      </c>
      <c r="J26" s="261" t="s">
        <v>55</v>
      </c>
      <c r="K26" s="261"/>
      <c r="L26" s="18">
        <v>0</v>
      </c>
    </row>
    <row r="27" spans="1:12" x14ac:dyDescent="0.2">
      <c r="B27" s="283" t="s">
        <v>264</v>
      </c>
      <c r="C27" s="310" t="s">
        <v>43</v>
      </c>
      <c r="D27" s="310"/>
      <c r="E27" s="310"/>
      <c r="F27" s="263" t="s">
        <v>33</v>
      </c>
      <c r="G27" s="16">
        <v>0</v>
      </c>
      <c r="H27" s="264"/>
      <c r="I27" s="261" t="s">
        <v>19</v>
      </c>
      <c r="J27" s="261" t="s">
        <v>57</v>
      </c>
      <c r="K27" s="261"/>
      <c r="L27" s="18">
        <v>0</v>
      </c>
    </row>
    <row r="28" spans="1:12" x14ac:dyDescent="0.2">
      <c r="A28" s="262"/>
      <c r="B28" s="283" t="s">
        <v>268</v>
      </c>
      <c r="C28" s="315" t="s">
        <v>269</v>
      </c>
      <c r="D28" s="316"/>
      <c r="E28" s="316"/>
      <c r="F28" s="283" t="s">
        <v>33</v>
      </c>
      <c r="G28" s="16">
        <v>0</v>
      </c>
      <c r="H28" s="264"/>
      <c r="I28" s="261" t="s">
        <v>22</v>
      </c>
      <c r="J28" s="261" t="s">
        <v>59</v>
      </c>
      <c r="K28" s="261"/>
      <c r="L28" s="18">
        <v>0</v>
      </c>
    </row>
    <row r="29" spans="1:12" x14ac:dyDescent="0.2">
      <c r="A29" s="262"/>
      <c r="B29" s="283" t="s">
        <v>270</v>
      </c>
      <c r="C29" s="315" t="s">
        <v>271</v>
      </c>
      <c r="D29" s="315"/>
      <c r="E29" s="315"/>
      <c r="F29" s="283"/>
      <c r="G29" s="288">
        <v>0</v>
      </c>
      <c r="H29" s="264"/>
      <c r="I29" s="261" t="s">
        <v>25</v>
      </c>
      <c r="J29" s="261" t="s">
        <v>61</v>
      </c>
      <c r="K29" s="261"/>
      <c r="L29" s="18">
        <v>0</v>
      </c>
    </row>
    <row r="30" spans="1:12" x14ac:dyDescent="0.2">
      <c r="A30" s="262"/>
      <c r="B30" s="263" t="s">
        <v>22</v>
      </c>
      <c r="C30" s="310" t="s">
        <v>14</v>
      </c>
      <c r="D30" s="310"/>
      <c r="E30" s="310"/>
      <c r="F30" s="263"/>
      <c r="G30" s="286">
        <f>G31-G32</f>
        <v>0</v>
      </c>
      <c r="H30" s="264"/>
      <c r="I30" s="261" t="s">
        <v>63</v>
      </c>
      <c r="J30" s="261" t="s">
        <v>64</v>
      </c>
      <c r="K30" s="261"/>
      <c r="L30" s="18">
        <v>0</v>
      </c>
    </row>
    <row r="31" spans="1:12" x14ac:dyDescent="0.2">
      <c r="A31" s="262"/>
      <c r="B31" s="263" t="s">
        <v>25</v>
      </c>
      <c r="C31" s="310" t="s">
        <v>45</v>
      </c>
      <c r="D31" s="310"/>
      <c r="E31" s="310"/>
      <c r="F31" s="263"/>
      <c r="G31" s="17">
        <v>0</v>
      </c>
      <c r="H31" s="264"/>
      <c r="I31" s="261" t="s">
        <v>65</v>
      </c>
      <c r="J31" s="261" t="s">
        <v>66</v>
      </c>
      <c r="K31" s="261"/>
      <c r="L31" s="18">
        <v>0</v>
      </c>
    </row>
    <row r="32" spans="1:12" x14ac:dyDescent="0.2">
      <c r="A32" s="262"/>
      <c r="B32" s="283" t="s">
        <v>272</v>
      </c>
      <c r="C32" s="315" t="s">
        <v>273</v>
      </c>
      <c r="D32" s="316"/>
      <c r="E32" s="316"/>
      <c r="F32" s="263"/>
      <c r="G32" s="17">
        <v>0</v>
      </c>
      <c r="H32" s="264"/>
      <c r="I32" s="261" t="s">
        <v>68</v>
      </c>
      <c r="J32" s="261" t="s">
        <v>85</v>
      </c>
      <c r="K32" s="263" t="s">
        <v>33</v>
      </c>
      <c r="L32" s="12">
        <f>-L33-L35+L36</f>
        <v>0</v>
      </c>
    </row>
    <row r="33" spans="1:12" x14ac:dyDescent="0.2">
      <c r="B33" s="283" t="s">
        <v>274</v>
      </c>
      <c r="C33" s="310" t="s">
        <v>47</v>
      </c>
      <c r="D33" s="310"/>
      <c r="E33" s="310"/>
      <c r="F33" s="263"/>
      <c r="G33" s="16">
        <v>506</v>
      </c>
      <c r="H33" s="264"/>
      <c r="I33" s="261"/>
      <c r="J33" s="261" t="s">
        <v>70</v>
      </c>
      <c r="K33" s="263" t="s">
        <v>33</v>
      </c>
      <c r="L33" s="18">
        <v>0</v>
      </c>
    </row>
    <row r="34" spans="1:12" x14ac:dyDescent="0.2">
      <c r="B34" s="283"/>
      <c r="C34" s="317"/>
      <c r="D34" s="317"/>
      <c r="E34" s="317"/>
      <c r="F34" s="317"/>
      <c r="G34" s="16"/>
      <c r="H34" s="264"/>
      <c r="I34" s="261"/>
      <c r="J34" s="261"/>
      <c r="K34" s="263"/>
      <c r="L34" s="18"/>
    </row>
    <row r="35" spans="1:12" x14ac:dyDescent="0.2">
      <c r="A35" s="262" t="s">
        <v>5</v>
      </c>
      <c r="B35" s="262" t="s">
        <v>49</v>
      </c>
      <c r="C35" s="310"/>
      <c r="D35" s="310"/>
      <c r="E35" s="310"/>
      <c r="F35" s="263"/>
      <c r="G35" s="10">
        <f>G36-G37-G38</f>
        <v>0</v>
      </c>
      <c r="H35" s="264"/>
      <c r="I35" s="261"/>
      <c r="J35" s="261" t="s">
        <v>71</v>
      </c>
      <c r="K35" s="263" t="s">
        <v>33</v>
      </c>
      <c r="L35" s="18">
        <v>0</v>
      </c>
    </row>
    <row r="36" spans="1:12" x14ac:dyDescent="0.2">
      <c r="A36" s="262"/>
      <c r="B36" s="263" t="s">
        <v>12</v>
      </c>
      <c r="C36" s="310" t="s">
        <v>51</v>
      </c>
      <c r="D36" s="310"/>
      <c r="E36" s="310"/>
      <c r="F36" s="263"/>
      <c r="G36" s="17">
        <v>0</v>
      </c>
      <c r="H36" s="264"/>
      <c r="I36" s="266"/>
      <c r="J36" s="261" t="s">
        <v>77</v>
      </c>
      <c r="K36" s="261"/>
      <c r="L36" s="18">
        <v>0</v>
      </c>
    </row>
    <row r="37" spans="1:12" x14ac:dyDescent="0.2">
      <c r="A37" s="262"/>
      <c r="B37" s="263"/>
      <c r="C37" s="310" t="s">
        <v>53</v>
      </c>
      <c r="D37" s="310"/>
      <c r="E37" s="310"/>
      <c r="F37" s="263" t="s">
        <v>33</v>
      </c>
      <c r="G37" s="17">
        <v>0</v>
      </c>
      <c r="H37" s="264" t="s">
        <v>6</v>
      </c>
      <c r="I37" s="312" t="s">
        <v>74</v>
      </c>
      <c r="J37" s="312"/>
      <c r="K37" s="261"/>
      <c r="L37" s="12">
        <f>L38+L39</f>
        <v>12687700</v>
      </c>
    </row>
    <row r="38" spans="1:12" x14ac:dyDescent="0.2">
      <c r="A38" s="262"/>
      <c r="B38" s="263"/>
      <c r="C38" s="313"/>
      <c r="D38" s="313"/>
      <c r="E38" s="313"/>
      <c r="G38" s="17">
        <v>0</v>
      </c>
      <c r="H38" s="264"/>
      <c r="I38" s="261" t="s">
        <v>12</v>
      </c>
      <c r="J38" s="261" t="s">
        <v>75</v>
      </c>
      <c r="K38" s="261"/>
      <c r="L38" s="18">
        <v>11180567</v>
      </c>
    </row>
    <row r="39" spans="1:12" x14ac:dyDescent="0.2">
      <c r="A39" s="262" t="s">
        <v>6</v>
      </c>
      <c r="B39" s="262" t="s">
        <v>56</v>
      </c>
      <c r="C39" s="310"/>
      <c r="D39" s="310"/>
      <c r="E39" s="310"/>
      <c r="F39" s="263"/>
      <c r="G39" s="9"/>
      <c r="H39" s="264"/>
      <c r="I39" s="261" t="s">
        <v>15</v>
      </c>
      <c r="J39" s="261" t="s">
        <v>77</v>
      </c>
      <c r="K39" s="261"/>
      <c r="L39" s="18">
        <v>1507133</v>
      </c>
    </row>
    <row r="40" spans="1:12" x14ac:dyDescent="0.2">
      <c r="A40" s="263"/>
      <c r="B40" s="263"/>
      <c r="C40" s="310" t="s">
        <v>58</v>
      </c>
      <c r="D40" s="310"/>
      <c r="E40" s="310"/>
      <c r="F40" s="263"/>
      <c r="G40" s="10">
        <f>G41+G44+G47</f>
        <v>95553</v>
      </c>
      <c r="H40" s="264"/>
      <c r="I40" s="261"/>
      <c r="J40" s="261"/>
      <c r="K40" s="261"/>
      <c r="L40" s="265"/>
    </row>
    <row r="41" spans="1:12" x14ac:dyDescent="0.2">
      <c r="A41" s="261"/>
      <c r="B41" s="263"/>
      <c r="C41" s="310" t="s">
        <v>60</v>
      </c>
      <c r="D41" s="310"/>
      <c r="E41" s="310"/>
      <c r="F41" s="263" t="s">
        <v>33</v>
      </c>
      <c r="G41" s="10">
        <f>G42-G43</f>
        <v>0</v>
      </c>
      <c r="H41" s="264"/>
      <c r="I41" s="261"/>
      <c r="J41" s="261"/>
      <c r="K41" s="261"/>
      <c r="L41" s="265"/>
    </row>
    <row r="42" spans="1:12" x14ac:dyDescent="0.2">
      <c r="A42" s="261"/>
      <c r="B42" s="263"/>
      <c r="C42" s="310" t="s">
        <v>62</v>
      </c>
      <c r="D42" s="310"/>
      <c r="E42" s="310"/>
      <c r="F42" s="263" t="s">
        <v>33</v>
      </c>
      <c r="G42" s="17">
        <v>0</v>
      </c>
      <c r="H42" s="264"/>
      <c r="I42" s="261"/>
      <c r="J42" s="261"/>
      <c r="K42" s="261"/>
      <c r="L42" s="265"/>
    </row>
    <row r="43" spans="1:12" x14ac:dyDescent="0.2">
      <c r="A43" s="284" t="s">
        <v>80</v>
      </c>
      <c r="B43" s="262" t="s">
        <v>67</v>
      </c>
      <c r="C43" s="310"/>
      <c r="D43" s="310"/>
      <c r="E43" s="310"/>
      <c r="F43" s="263"/>
      <c r="G43" s="17">
        <v>0</v>
      </c>
      <c r="H43" s="264"/>
      <c r="I43" s="261"/>
      <c r="J43" s="261"/>
      <c r="K43" s="261"/>
      <c r="L43" s="265"/>
    </row>
    <row r="44" spans="1:12" x14ac:dyDescent="0.2">
      <c r="A44" s="261"/>
      <c r="B44" s="263" t="s">
        <v>12</v>
      </c>
      <c r="C44" s="310" t="s">
        <v>69</v>
      </c>
      <c r="D44" s="310"/>
      <c r="E44" s="310"/>
      <c r="F44" s="263"/>
      <c r="G44" s="10">
        <f>G45-G46</f>
        <v>95553</v>
      </c>
      <c r="H44" s="264"/>
      <c r="I44" s="261"/>
      <c r="J44" s="261"/>
      <c r="K44" s="261"/>
      <c r="L44" s="265"/>
    </row>
    <row r="45" spans="1:12" x14ac:dyDescent="0.2">
      <c r="A45" s="261"/>
      <c r="B45" s="263"/>
      <c r="C45" s="310" t="s">
        <v>69</v>
      </c>
      <c r="D45" s="310"/>
      <c r="E45" s="310"/>
      <c r="F45" s="263"/>
      <c r="G45" s="17">
        <v>811027</v>
      </c>
      <c r="H45" s="264"/>
      <c r="I45" s="261"/>
      <c r="J45" s="261"/>
      <c r="K45" s="261"/>
      <c r="L45" s="265"/>
    </row>
    <row r="46" spans="1:12" x14ac:dyDescent="0.2">
      <c r="A46" s="261"/>
      <c r="B46" s="261"/>
      <c r="C46" s="310" t="s">
        <v>72</v>
      </c>
      <c r="D46" s="310"/>
      <c r="E46" s="310"/>
      <c r="F46" s="263" t="s">
        <v>33</v>
      </c>
      <c r="G46" s="18">
        <v>715474</v>
      </c>
      <c r="H46" s="266"/>
      <c r="I46" s="261"/>
      <c r="J46" s="261"/>
      <c r="K46" s="261"/>
      <c r="L46" s="265"/>
    </row>
    <row r="47" spans="1:12" x14ac:dyDescent="0.2">
      <c r="A47" s="261"/>
      <c r="B47" s="261" t="s">
        <v>15</v>
      </c>
      <c r="C47" s="310" t="s">
        <v>73</v>
      </c>
      <c r="D47" s="310"/>
      <c r="E47" s="310"/>
      <c r="F47" s="261"/>
      <c r="G47" s="12">
        <f>G48-G49</f>
        <v>0</v>
      </c>
      <c r="H47" s="266"/>
      <c r="I47" s="261"/>
      <c r="J47" s="261"/>
      <c r="K47" s="261"/>
      <c r="L47" s="265"/>
    </row>
    <row r="48" spans="1:12" x14ac:dyDescent="0.2">
      <c r="A48" s="261"/>
      <c r="B48" s="261"/>
      <c r="C48" s="310" t="s">
        <v>73</v>
      </c>
      <c r="D48" s="310"/>
      <c r="E48" s="310"/>
      <c r="F48" s="261"/>
      <c r="G48" s="18">
        <v>0</v>
      </c>
      <c r="H48" s="266"/>
      <c r="I48" s="261"/>
      <c r="J48" s="261"/>
      <c r="K48" s="261"/>
      <c r="L48" s="265"/>
    </row>
    <row r="49" spans="1:12" x14ac:dyDescent="0.2">
      <c r="B49" s="261"/>
      <c r="C49" s="310" t="s">
        <v>76</v>
      </c>
      <c r="D49" s="310"/>
      <c r="E49" s="310"/>
      <c r="F49" s="263" t="s">
        <v>33</v>
      </c>
      <c r="G49" s="18">
        <v>0</v>
      </c>
      <c r="H49" s="266"/>
      <c r="I49" s="261"/>
      <c r="J49" s="261"/>
      <c r="K49" s="261"/>
      <c r="L49" s="265"/>
    </row>
    <row r="50" spans="1:12" x14ac:dyDescent="0.2">
      <c r="A50" s="261"/>
      <c r="B50" s="261" t="s">
        <v>19</v>
      </c>
      <c r="C50" s="310" t="s">
        <v>84</v>
      </c>
      <c r="D50" s="310"/>
      <c r="E50" s="310"/>
      <c r="F50" s="261"/>
      <c r="G50" s="265"/>
      <c r="H50" s="266"/>
      <c r="I50" s="261"/>
      <c r="J50" s="261"/>
      <c r="K50" s="261"/>
      <c r="L50" s="265"/>
    </row>
    <row r="51" spans="1:12" x14ac:dyDescent="0.2">
      <c r="C51" s="310" t="s">
        <v>78</v>
      </c>
      <c r="D51" s="310"/>
      <c r="E51" s="310"/>
      <c r="F51" s="261"/>
      <c r="H51" s="266"/>
      <c r="I51" s="261"/>
      <c r="J51" s="261"/>
      <c r="K51" s="261"/>
      <c r="L51" s="265"/>
    </row>
    <row r="52" spans="1:12" x14ac:dyDescent="0.2">
      <c r="A52" s="266"/>
      <c r="B52" s="261"/>
      <c r="C52" s="310" t="s">
        <v>79</v>
      </c>
      <c r="D52" s="310"/>
      <c r="E52" s="310"/>
      <c r="F52" s="263" t="s">
        <v>33</v>
      </c>
      <c r="G52" s="261"/>
      <c r="H52" s="264"/>
      <c r="I52" s="261"/>
      <c r="J52" s="261"/>
      <c r="K52" s="261"/>
      <c r="L52" s="265"/>
    </row>
    <row r="53" spans="1:12" x14ac:dyDescent="0.2">
      <c r="A53" s="266"/>
      <c r="B53" s="261"/>
      <c r="C53" s="263"/>
      <c r="D53" s="263"/>
      <c r="E53" s="263"/>
      <c r="F53" s="263"/>
      <c r="G53" s="261"/>
      <c r="H53" s="264"/>
      <c r="I53" s="261"/>
      <c r="J53" s="261"/>
      <c r="K53" s="261"/>
      <c r="L53" s="265"/>
    </row>
    <row r="54" spans="1:12" ht="13.5" thickBot="1" x14ac:dyDescent="0.25">
      <c r="A54" s="266" t="s">
        <v>80</v>
      </c>
      <c r="B54" s="284" t="s">
        <v>81</v>
      </c>
      <c r="C54" s="311"/>
      <c r="D54" s="311"/>
      <c r="E54" s="311"/>
      <c r="F54" s="311"/>
      <c r="G54" s="285">
        <v>24997</v>
      </c>
      <c r="H54" s="303"/>
      <c r="I54" s="304"/>
      <c r="J54" s="304"/>
      <c r="K54" s="304"/>
      <c r="L54" s="265"/>
    </row>
    <row r="55" spans="1:12" ht="14.25" thickTop="1" thickBot="1" x14ac:dyDescent="0.25">
      <c r="A55" s="305" t="s">
        <v>82</v>
      </c>
      <c r="B55" s="306"/>
      <c r="C55" s="306"/>
      <c r="D55" s="306"/>
      <c r="E55" s="306"/>
      <c r="F55" s="307"/>
      <c r="G55" s="15">
        <f>G40+G35+G30+G14+G10+G3+G54</f>
        <v>45657730</v>
      </c>
      <c r="H55" s="308" t="s">
        <v>83</v>
      </c>
      <c r="I55" s="309"/>
      <c r="J55" s="309"/>
      <c r="K55" s="268"/>
      <c r="L55" s="19">
        <f>L3+L9+L22+L20+L37</f>
        <v>45657730</v>
      </c>
    </row>
    <row r="56" spans="1:12" ht="13.5" thickTop="1" x14ac:dyDescent="0.2">
      <c r="A56" s="266"/>
      <c r="B56" s="266"/>
      <c r="C56" s="266"/>
      <c r="D56" s="266"/>
      <c r="E56" s="266"/>
      <c r="F56" s="261"/>
      <c r="G56" s="45">
        <v>0</v>
      </c>
      <c r="L56" s="45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00000000-0004-0000-0D00-000000000000}"/>
  </hyperlinks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56"/>
  <sheetViews>
    <sheetView topLeftCell="A30" workbookViewId="0">
      <selection activeCell="L21" sqref="L21"/>
    </sheetView>
  </sheetViews>
  <sheetFormatPr defaultRowHeight="12.75" x14ac:dyDescent="0.2"/>
  <cols>
    <col min="1" max="1" width="4" style="11" customWidth="1"/>
    <col min="2" max="4" width="9.140625" style="11"/>
    <col min="5" max="5" width="12.5703125" style="11" customWidth="1"/>
    <col min="6" max="6" width="9.140625" style="11"/>
    <col min="7" max="7" width="12.5703125" style="11" customWidth="1"/>
    <col min="8" max="8" width="4.140625" style="11" customWidth="1"/>
    <col min="9" max="9" width="9.140625" style="11"/>
    <col min="10" max="10" width="22.28515625" style="11" customWidth="1"/>
    <col min="11" max="11" width="13.42578125" style="11" customWidth="1"/>
    <col min="12" max="12" width="18.5703125" style="11" bestFit="1" customWidth="1"/>
    <col min="13" max="14" width="20.28515625" style="11" bestFit="1" customWidth="1"/>
    <col min="15" max="15" width="18.7109375" style="11" bestFit="1" customWidth="1"/>
    <col min="16" max="16384" width="9.140625" style="11"/>
  </cols>
  <sheetData>
    <row r="1" spans="1:12" x14ac:dyDescent="0.2">
      <c r="A1" s="279" t="s">
        <v>290</v>
      </c>
      <c r="B1" s="280"/>
      <c r="C1" s="281"/>
      <c r="D1" s="280"/>
    </row>
    <row r="2" spans="1:12" x14ac:dyDescent="0.2">
      <c r="A2" s="320" t="s">
        <v>8</v>
      </c>
      <c r="B2" s="320"/>
      <c r="C2" s="320"/>
      <c r="D2" s="320"/>
      <c r="E2" s="320"/>
      <c r="F2" s="270"/>
      <c r="G2" s="271"/>
      <c r="H2" s="321" t="s">
        <v>9</v>
      </c>
      <c r="I2" s="322"/>
      <c r="J2" s="322"/>
      <c r="K2" s="272"/>
      <c r="L2" s="273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59"/>
      <c r="G3" s="274">
        <f>G4+G5+G6+G7+G8</f>
        <v>19044151</v>
      </c>
      <c r="H3" s="260" t="s">
        <v>0</v>
      </c>
      <c r="I3" s="324" t="s">
        <v>11</v>
      </c>
      <c r="J3" s="324"/>
      <c r="K3" s="261"/>
      <c r="L3" s="14">
        <f>L4+L5+L6+L7</f>
        <v>1257229</v>
      </c>
    </row>
    <row r="4" spans="1:12" x14ac:dyDescent="0.2">
      <c r="A4" s="262"/>
      <c r="B4" s="263" t="s">
        <v>12</v>
      </c>
      <c r="C4" s="310" t="s">
        <v>13</v>
      </c>
      <c r="D4" s="310"/>
      <c r="E4" s="310"/>
      <c r="F4" s="263"/>
      <c r="G4" s="16">
        <v>0</v>
      </c>
      <c r="H4" s="264"/>
      <c r="I4" s="261" t="s">
        <v>12</v>
      </c>
      <c r="J4" s="261" t="s">
        <v>14</v>
      </c>
      <c r="K4" s="261"/>
      <c r="L4" s="18">
        <v>243806</v>
      </c>
    </row>
    <row r="5" spans="1:12" x14ac:dyDescent="0.2">
      <c r="A5" s="262"/>
      <c r="B5" s="263" t="s">
        <v>15</v>
      </c>
      <c r="C5" s="310" t="s">
        <v>16</v>
      </c>
      <c r="D5" s="310"/>
      <c r="E5" s="310"/>
      <c r="F5" s="263"/>
      <c r="G5" s="16">
        <v>0</v>
      </c>
      <c r="H5" s="264"/>
      <c r="I5" s="261" t="s">
        <v>17</v>
      </c>
      <c r="J5" s="261" t="s">
        <v>18</v>
      </c>
      <c r="K5" s="261"/>
      <c r="L5" s="18">
        <v>0</v>
      </c>
    </row>
    <row r="6" spans="1:12" x14ac:dyDescent="0.2">
      <c r="A6" s="262"/>
      <c r="B6" s="263" t="s">
        <v>19</v>
      </c>
      <c r="C6" s="310" t="s">
        <v>20</v>
      </c>
      <c r="D6" s="310"/>
      <c r="E6" s="310"/>
      <c r="F6" s="263"/>
      <c r="G6" s="16">
        <v>0</v>
      </c>
      <c r="H6" s="264"/>
      <c r="I6" s="261" t="s">
        <v>19</v>
      </c>
      <c r="J6" s="261" t="s">
        <v>21</v>
      </c>
      <c r="K6" s="261"/>
      <c r="L6" s="18">
        <v>1012943</v>
      </c>
    </row>
    <row r="7" spans="1:12" x14ac:dyDescent="0.2">
      <c r="A7" s="262"/>
      <c r="B7" s="263" t="s">
        <v>22</v>
      </c>
      <c r="C7" s="310" t="s">
        <v>23</v>
      </c>
      <c r="D7" s="310"/>
      <c r="E7" s="310"/>
      <c r="F7" s="263"/>
      <c r="G7" s="16">
        <v>18645994</v>
      </c>
      <c r="H7" s="264"/>
      <c r="I7" s="261" t="s">
        <v>22</v>
      </c>
      <c r="J7" s="261" t="s">
        <v>24</v>
      </c>
      <c r="K7" s="261"/>
      <c r="L7" s="18">
        <v>480</v>
      </c>
    </row>
    <row r="8" spans="1:12" x14ac:dyDescent="0.2">
      <c r="A8" s="262"/>
      <c r="B8" s="263" t="s">
        <v>25</v>
      </c>
      <c r="C8" s="310" t="s">
        <v>26</v>
      </c>
      <c r="D8" s="310"/>
      <c r="E8" s="310"/>
      <c r="F8" s="263"/>
      <c r="G8" s="16">
        <v>398157</v>
      </c>
      <c r="H8" s="264"/>
      <c r="I8" s="261"/>
      <c r="J8" s="261"/>
      <c r="K8" s="261"/>
      <c r="L8" s="265"/>
    </row>
    <row r="9" spans="1:12" x14ac:dyDescent="0.2">
      <c r="A9" s="263"/>
      <c r="B9" s="263"/>
      <c r="C9" s="310"/>
      <c r="D9" s="310"/>
      <c r="E9" s="310"/>
      <c r="F9" s="263"/>
      <c r="G9" s="263"/>
      <c r="H9" s="264" t="s">
        <v>3</v>
      </c>
      <c r="I9" s="312" t="s">
        <v>27</v>
      </c>
      <c r="J9" s="312"/>
      <c r="K9" s="261"/>
      <c r="L9" s="12">
        <f>L11+L14+L18+L17</f>
        <v>4674091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63"/>
      <c r="G10" s="13">
        <f>G11-G12</f>
        <v>0</v>
      </c>
      <c r="H10" s="264" t="s">
        <v>1</v>
      </c>
      <c r="I10" s="314" t="s">
        <v>29</v>
      </c>
      <c r="J10" s="314"/>
      <c r="K10" s="261"/>
      <c r="L10" s="12">
        <f>L11+L14</f>
        <v>1996582</v>
      </c>
    </row>
    <row r="11" spans="1:12" x14ac:dyDescent="0.2">
      <c r="A11" s="262"/>
      <c r="B11" s="263" t="s">
        <v>12</v>
      </c>
      <c r="C11" s="310" t="s">
        <v>30</v>
      </c>
      <c r="D11" s="310"/>
      <c r="E11" s="310"/>
      <c r="F11" s="263"/>
      <c r="G11" s="16">
        <v>0</v>
      </c>
      <c r="H11" s="264"/>
      <c r="I11" s="261" t="s">
        <v>12</v>
      </c>
      <c r="J11" s="261" t="s">
        <v>31</v>
      </c>
      <c r="K11" s="261"/>
      <c r="L11" s="12">
        <f>L12-L13</f>
        <v>1877934</v>
      </c>
    </row>
    <row r="12" spans="1:12" x14ac:dyDescent="0.2">
      <c r="A12" s="262"/>
      <c r="B12" s="263" t="s">
        <v>15</v>
      </c>
      <c r="C12" s="310" t="s">
        <v>32</v>
      </c>
      <c r="D12" s="310"/>
      <c r="E12" s="310"/>
      <c r="F12" s="263" t="s">
        <v>33</v>
      </c>
      <c r="G12" s="16">
        <v>0</v>
      </c>
      <c r="H12" s="264"/>
      <c r="I12" s="261"/>
      <c r="J12" s="261" t="s">
        <v>31</v>
      </c>
      <c r="K12" s="261"/>
      <c r="L12" s="18">
        <v>2712601</v>
      </c>
    </row>
    <row r="13" spans="1:12" x14ac:dyDescent="0.2">
      <c r="A13" s="263"/>
      <c r="B13" s="263"/>
      <c r="C13" s="310"/>
      <c r="D13" s="310"/>
      <c r="E13" s="310"/>
      <c r="F13" s="263"/>
      <c r="G13" s="263"/>
      <c r="H13" s="264"/>
      <c r="I13" s="261"/>
      <c r="J13" s="261" t="s">
        <v>34</v>
      </c>
      <c r="K13" s="263" t="s">
        <v>33</v>
      </c>
      <c r="L13" s="18">
        <v>834667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63"/>
      <c r="G14" s="13">
        <f>G15+G22+G33-G20-G27</f>
        <v>506980</v>
      </c>
      <c r="H14" s="264"/>
      <c r="I14" s="261" t="s">
        <v>15</v>
      </c>
      <c r="J14" s="261" t="s">
        <v>36</v>
      </c>
      <c r="K14" s="261"/>
      <c r="L14" s="12">
        <f>L15-L16</f>
        <v>118648</v>
      </c>
    </row>
    <row r="15" spans="1:12" x14ac:dyDescent="0.2">
      <c r="A15" s="262"/>
      <c r="B15" s="263" t="s">
        <v>37</v>
      </c>
      <c r="C15" s="310" t="s">
        <v>38</v>
      </c>
      <c r="D15" s="310"/>
      <c r="E15" s="310"/>
      <c r="F15" s="263"/>
      <c r="G15" s="16">
        <f>G16+G19</f>
        <v>0</v>
      </c>
      <c r="H15" s="264"/>
      <c r="I15" s="261"/>
      <c r="J15" s="261" t="s">
        <v>36</v>
      </c>
      <c r="K15" s="261"/>
      <c r="L15" s="18">
        <v>128624</v>
      </c>
    </row>
    <row r="16" spans="1:12" x14ac:dyDescent="0.2">
      <c r="A16" s="262"/>
      <c r="B16" s="283" t="s">
        <v>256</v>
      </c>
      <c r="C16" s="283" t="s">
        <v>257</v>
      </c>
      <c r="D16" s="263"/>
      <c r="E16" s="263"/>
      <c r="F16" s="263"/>
      <c r="G16" s="16">
        <f>G17+G18</f>
        <v>0</v>
      </c>
      <c r="H16" s="264"/>
      <c r="I16" s="261"/>
      <c r="J16" s="261" t="s">
        <v>40</v>
      </c>
      <c r="K16" s="263" t="s">
        <v>33</v>
      </c>
      <c r="L16" s="18">
        <v>9976</v>
      </c>
    </row>
    <row r="17" spans="1:12" x14ac:dyDescent="0.2">
      <c r="A17" s="262"/>
      <c r="B17" s="283" t="s">
        <v>258</v>
      </c>
      <c r="C17" s="315" t="s">
        <v>259</v>
      </c>
      <c r="D17" s="315"/>
      <c r="E17" s="315"/>
      <c r="F17" s="283"/>
      <c r="G17" s="16">
        <v>0</v>
      </c>
      <c r="H17" s="264"/>
      <c r="I17" s="261" t="s">
        <v>19</v>
      </c>
      <c r="J17" s="45" t="s">
        <v>248</v>
      </c>
      <c r="K17" s="261"/>
      <c r="L17" s="282">
        <v>2608520</v>
      </c>
    </row>
    <row r="18" spans="1:12" x14ac:dyDescent="0.2">
      <c r="A18" s="262"/>
      <c r="B18" s="283" t="s">
        <v>260</v>
      </c>
      <c r="C18" s="315" t="s">
        <v>262</v>
      </c>
      <c r="D18" s="315"/>
      <c r="E18" s="315"/>
      <c r="F18" s="283"/>
      <c r="G18" s="16">
        <v>0</v>
      </c>
      <c r="H18" s="264" t="s">
        <v>2</v>
      </c>
      <c r="I18" s="314" t="s">
        <v>44</v>
      </c>
      <c r="J18" s="314"/>
      <c r="K18" s="261"/>
      <c r="L18" s="18">
        <v>68989</v>
      </c>
    </row>
    <row r="19" spans="1:12" x14ac:dyDescent="0.2">
      <c r="A19" s="262"/>
      <c r="B19" s="283" t="s">
        <v>263</v>
      </c>
      <c r="C19" s="315" t="s">
        <v>261</v>
      </c>
      <c r="D19" s="315"/>
      <c r="E19" s="315"/>
      <c r="F19" s="283"/>
      <c r="G19" s="16">
        <v>0</v>
      </c>
      <c r="H19" s="264"/>
      <c r="I19" s="261"/>
      <c r="J19" s="261"/>
      <c r="K19" s="261"/>
      <c r="L19" s="265"/>
    </row>
    <row r="20" spans="1:12" x14ac:dyDescent="0.2">
      <c r="A20" s="262"/>
      <c r="B20" s="283" t="s">
        <v>264</v>
      </c>
      <c r="C20" s="310" t="s">
        <v>39</v>
      </c>
      <c r="D20" s="310"/>
      <c r="E20" s="310"/>
      <c r="F20" s="263" t="s">
        <v>33</v>
      </c>
      <c r="G20" s="16">
        <v>0</v>
      </c>
      <c r="H20" s="264" t="s">
        <v>4</v>
      </c>
      <c r="I20" s="312" t="s">
        <v>46</v>
      </c>
      <c r="J20" s="312"/>
      <c r="K20" s="261"/>
      <c r="L20" s="18">
        <v>387267</v>
      </c>
    </row>
    <row r="21" spans="1:12" x14ac:dyDescent="0.2">
      <c r="A21" s="262"/>
      <c r="B21" s="283" t="s">
        <v>268</v>
      </c>
      <c r="C21" s="318" t="s">
        <v>275</v>
      </c>
      <c r="D21" s="310"/>
      <c r="E21" s="310"/>
      <c r="F21" s="283" t="s">
        <v>33</v>
      </c>
      <c r="G21" s="16">
        <v>0</v>
      </c>
      <c r="H21" s="264"/>
      <c r="I21" s="261"/>
      <c r="J21" s="261"/>
      <c r="K21" s="261"/>
      <c r="L21" s="265"/>
    </row>
    <row r="22" spans="1:12" x14ac:dyDescent="0.2">
      <c r="A22" s="262"/>
      <c r="B22" s="283" t="s">
        <v>265</v>
      </c>
      <c r="C22" s="310" t="s">
        <v>41</v>
      </c>
      <c r="D22" s="310"/>
      <c r="E22" s="310"/>
      <c r="F22" s="263"/>
      <c r="G22" s="16">
        <f>G23+G26</f>
        <v>388208</v>
      </c>
      <c r="H22" s="264" t="s">
        <v>5</v>
      </c>
      <c r="I22" s="312" t="s">
        <v>48</v>
      </c>
      <c r="J22" s="312"/>
      <c r="K22" s="261"/>
      <c r="L22" s="12">
        <f>L23+L28+L29+L30+L32</f>
        <v>3550000</v>
      </c>
    </row>
    <row r="23" spans="1:12" x14ac:dyDescent="0.2">
      <c r="A23" s="262"/>
      <c r="B23" s="283" t="s">
        <v>256</v>
      </c>
      <c r="C23" s="283" t="s">
        <v>257</v>
      </c>
      <c r="D23" s="263"/>
      <c r="E23" s="263"/>
      <c r="F23" s="263"/>
      <c r="G23" s="16">
        <f>G24+G25</f>
        <v>0</v>
      </c>
      <c r="H23" s="264"/>
      <c r="I23" s="261" t="s">
        <v>12</v>
      </c>
      <c r="J23" s="261" t="s">
        <v>50</v>
      </c>
      <c r="K23" s="261"/>
      <c r="L23" s="18">
        <v>3550000</v>
      </c>
    </row>
    <row r="24" spans="1:12" x14ac:dyDescent="0.2">
      <c r="A24" s="262"/>
      <c r="B24" s="283" t="s">
        <v>258</v>
      </c>
      <c r="C24" s="283" t="s">
        <v>266</v>
      </c>
      <c r="D24" s="283"/>
      <c r="E24" s="283"/>
      <c r="F24" s="283"/>
      <c r="G24" s="16">
        <v>0</v>
      </c>
      <c r="H24" s="264"/>
      <c r="I24" s="261"/>
      <c r="J24" s="261" t="s">
        <v>52</v>
      </c>
      <c r="K24" s="261"/>
      <c r="L24" s="18">
        <v>3550000</v>
      </c>
    </row>
    <row r="25" spans="1:12" x14ac:dyDescent="0.2">
      <c r="A25" s="262"/>
      <c r="B25" s="283" t="s">
        <v>260</v>
      </c>
      <c r="C25" s="283" t="s">
        <v>267</v>
      </c>
      <c r="D25" s="283"/>
      <c r="E25" s="283"/>
      <c r="F25" s="283"/>
      <c r="G25" s="16">
        <v>0</v>
      </c>
      <c r="H25" s="264"/>
      <c r="I25" s="261"/>
      <c r="J25" s="261" t="s">
        <v>54</v>
      </c>
      <c r="K25" s="263" t="s">
        <v>33</v>
      </c>
      <c r="L25" s="267">
        <v>0</v>
      </c>
    </row>
    <row r="26" spans="1:12" x14ac:dyDescent="0.2">
      <c r="A26" s="262"/>
      <c r="B26" s="283" t="s">
        <v>255</v>
      </c>
      <c r="C26" s="283" t="s">
        <v>261</v>
      </c>
      <c r="D26" s="283"/>
      <c r="E26" s="283"/>
      <c r="F26" s="283"/>
      <c r="G26" s="16">
        <v>388208</v>
      </c>
      <c r="H26" s="264"/>
      <c r="I26" s="261" t="s">
        <v>15</v>
      </c>
      <c r="J26" s="261" t="s">
        <v>55</v>
      </c>
      <c r="K26" s="261"/>
      <c r="L26" s="18">
        <v>0</v>
      </c>
    </row>
    <row r="27" spans="1:12" x14ac:dyDescent="0.2">
      <c r="B27" s="283" t="s">
        <v>264</v>
      </c>
      <c r="C27" s="310" t="s">
        <v>43</v>
      </c>
      <c r="D27" s="310"/>
      <c r="E27" s="310"/>
      <c r="F27" s="263" t="s">
        <v>33</v>
      </c>
      <c r="G27" s="16">
        <v>0</v>
      </c>
      <c r="H27" s="264"/>
      <c r="I27" s="261" t="s">
        <v>19</v>
      </c>
      <c r="J27" s="261" t="s">
        <v>57</v>
      </c>
      <c r="K27" s="261"/>
      <c r="L27" s="18">
        <v>0</v>
      </c>
    </row>
    <row r="28" spans="1:12" x14ac:dyDescent="0.2">
      <c r="A28" s="262"/>
      <c r="B28" s="283" t="s">
        <v>268</v>
      </c>
      <c r="C28" s="315" t="s">
        <v>269</v>
      </c>
      <c r="D28" s="316"/>
      <c r="E28" s="316"/>
      <c r="F28" s="283" t="s">
        <v>33</v>
      </c>
      <c r="G28" s="16">
        <v>0</v>
      </c>
      <c r="H28" s="264"/>
      <c r="I28" s="261" t="s">
        <v>22</v>
      </c>
      <c r="J28" s="261" t="s">
        <v>59</v>
      </c>
      <c r="K28" s="261"/>
      <c r="L28" s="18">
        <v>0</v>
      </c>
    </row>
    <row r="29" spans="1:12" x14ac:dyDescent="0.2">
      <c r="A29" s="262"/>
      <c r="B29" s="283" t="s">
        <v>270</v>
      </c>
      <c r="C29" s="315" t="s">
        <v>271</v>
      </c>
      <c r="D29" s="315"/>
      <c r="E29" s="315"/>
      <c r="F29" s="283"/>
      <c r="G29" s="288">
        <v>0</v>
      </c>
      <c r="H29" s="264"/>
      <c r="I29" s="261" t="s">
        <v>25</v>
      </c>
      <c r="J29" s="261" t="s">
        <v>61</v>
      </c>
      <c r="K29" s="261"/>
      <c r="L29" s="18">
        <v>0</v>
      </c>
    </row>
    <row r="30" spans="1:12" x14ac:dyDescent="0.2">
      <c r="A30" s="262"/>
      <c r="B30" s="263" t="s">
        <v>22</v>
      </c>
      <c r="C30" s="310" t="s">
        <v>14</v>
      </c>
      <c r="D30" s="310"/>
      <c r="E30" s="310"/>
      <c r="F30" s="263"/>
      <c r="G30" s="286">
        <f>G31-G32</f>
        <v>0</v>
      </c>
      <c r="H30" s="264"/>
      <c r="I30" s="261" t="s">
        <v>63</v>
      </c>
      <c r="J30" s="261" t="s">
        <v>64</v>
      </c>
      <c r="K30" s="261"/>
      <c r="L30" s="18">
        <v>0</v>
      </c>
    </row>
    <row r="31" spans="1:12" x14ac:dyDescent="0.2">
      <c r="A31" s="262"/>
      <c r="B31" s="263" t="s">
        <v>25</v>
      </c>
      <c r="C31" s="310" t="s">
        <v>45</v>
      </c>
      <c r="D31" s="310"/>
      <c r="E31" s="310"/>
      <c r="F31" s="263"/>
      <c r="G31" s="17">
        <v>0</v>
      </c>
      <c r="H31" s="264"/>
      <c r="I31" s="261" t="s">
        <v>65</v>
      </c>
      <c r="J31" s="261" t="s">
        <v>66</v>
      </c>
      <c r="K31" s="261"/>
      <c r="L31" s="18">
        <v>0</v>
      </c>
    </row>
    <row r="32" spans="1:12" x14ac:dyDescent="0.2">
      <c r="A32" s="262"/>
      <c r="B32" s="283" t="s">
        <v>272</v>
      </c>
      <c r="C32" s="315" t="s">
        <v>273</v>
      </c>
      <c r="D32" s="316"/>
      <c r="E32" s="316"/>
      <c r="F32" s="263"/>
      <c r="G32" s="17">
        <v>0</v>
      </c>
      <c r="H32" s="264"/>
      <c r="I32" s="261" t="s">
        <v>68</v>
      </c>
      <c r="J32" s="261" t="s">
        <v>85</v>
      </c>
      <c r="K32" s="263" t="s">
        <v>33</v>
      </c>
      <c r="L32" s="12">
        <f>-L33-L35+L36</f>
        <v>0</v>
      </c>
    </row>
    <row r="33" spans="1:12" x14ac:dyDescent="0.2">
      <c r="B33" s="283" t="s">
        <v>274</v>
      </c>
      <c r="C33" s="310" t="s">
        <v>47</v>
      </c>
      <c r="D33" s="310"/>
      <c r="E33" s="310"/>
      <c r="F33" s="263"/>
      <c r="G33" s="16">
        <v>118772</v>
      </c>
      <c r="H33" s="264"/>
      <c r="I33" s="261"/>
      <c r="J33" s="261" t="s">
        <v>70</v>
      </c>
      <c r="K33" s="263" t="s">
        <v>33</v>
      </c>
      <c r="L33" s="18">
        <v>0</v>
      </c>
    </row>
    <row r="34" spans="1:12" x14ac:dyDescent="0.2">
      <c r="B34" s="283"/>
      <c r="C34" s="317"/>
      <c r="D34" s="317"/>
      <c r="E34" s="317"/>
      <c r="F34" s="317"/>
      <c r="G34" s="16"/>
      <c r="H34" s="264"/>
      <c r="I34" s="261"/>
      <c r="J34" s="261"/>
      <c r="K34" s="263"/>
      <c r="L34" s="18"/>
    </row>
    <row r="35" spans="1:12" x14ac:dyDescent="0.2">
      <c r="A35" s="262" t="s">
        <v>5</v>
      </c>
      <c r="B35" s="262" t="s">
        <v>49</v>
      </c>
      <c r="C35" s="310"/>
      <c r="D35" s="310"/>
      <c r="E35" s="310"/>
      <c r="F35" s="263"/>
      <c r="G35" s="10">
        <f>G36-G37-G38</f>
        <v>0</v>
      </c>
      <c r="H35" s="264"/>
      <c r="I35" s="261"/>
      <c r="J35" s="261" t="s">
        <v>71</v>
      </c>
      <c r="K35" s="263" t="s">
        <v>33</v>
      </c>
      <c r="L35" s="18">
        <v>0</v>
      </c>
    </row>
    <row r="36" spans="1:12" x14ac:dyDescent="0.2">
      <c r="A36" s="262"/>
      <c r="B36" s="263" t="s">
        <v>12</v>
      </c>
      <c r="C36" s="310" t="s">
        <v>51</v>
      </c>
      <c r="D36" s="310"/>
      <c r="E36" s="310"/>
      <c r="F36" s="263"/>
      <c r="G36" s="17">
        <v>0</v>
      </c>
      <c r="H36" s="264"/>
      <c r="I36" s="266"/>
      <c r="J36" s="261" t="s">
        <v>77</v>
      </c>
      <c r="K36" s="261"/>
      <c r="L36" s="18">
        <v>0</v>
      </c>
    </row>
    <row r="37" spans="1:12" x14ac:dyDescent="0.2">
      <c r="A37" s="262"/>
      <c r="B37" s="263"/>
      <c r="C37" s="310" t="s">
        <v>53</v>
      </c>
      <c r="D37" s="310"/>
      <c r="E37" s="310"/>
      <c r="F37" s="263" t="s">
        <v>33</v>
      </c>
      <c r="G37" s="17">
        <v>0</v>
      </c>
      <c r="H37" s="264" t="s">
        <v>6</v>
      </c>
      <c r="I37" s="312" t="s">
        <v>74</v>
      </c>
      <c r="J37" s="312"/>
      <c r="K37" s="261"/>
      <c r="L37" s="12">
        <f>L38+L39</f>
        <v>10984865</v>
      </c>
    </row>
    <row r="38" spans="1:12" x14ac:dyDescent="0.2">
      <c r="A38" s="262"/>
      <c r="B38" s="263"/>
      <c r="C38" s="313"/>
      <c r="D38" s="313"/>
      <c r="E38" s="313"/>
      <c r="G38" s="17">
        <v>0</v>
      </c>
      <c r="H38" s="264"/>
      <c r="I38" s="261" t="s">
        <v>12</v>
      </c>
      <c r="J38" s="261" t="s">
        <v>75</v>
      </c>
      <c r="K38" s="261"/>
      <c r="L38" s="18">
        <v>5844576</v>
      </c>
    </row>
    <row r="39" spans="1:12" x14ac:dyDescent="0.2">
      <c r="A39" s="262" t="s">
        <v>6</v>
      </c>
      <c r="B39" s="262" t="s">
        <v>56</v>
      </c>
      <c r="C39" s="310"/>
      <c r="D39" s="310"/>
      <c r="E39" s="310"/>
      <c r="F39" s="263"/>
      <c r="G39" s="9"/>
      <c r="H39" s="264"/>
      <c r="I39" s="261" t="s">
        <v>15</v>
      </c>
      <c r="J39" s="261" t="s">
        <v>77</v>
      </c>
      <c r="K39" s="261"/>
      <c r="L39" s="18">
        <v>5140289</v>
      </c>
    </row>
    <row r="40" spans="1:12" x14ac:dyDescent="0.2">
      <c r="A40" s="263"/>
      <c r="B40" s="263"/>
      <c r="C40" s="310" t="s">
        <v>58</v>
      </c>
      <c r="D40" s="310"/>
      <c r="E40" s="310"/>
      <c r="F40" s="263"/>
      <c r="G40" s="10">
        <f>G41+G44+G47</f>
        <v>4727</v>
      </c>
      <c r="H40" s="264"/>
      <c r="I40" s="261"/>
      <c r="J40" s="261"/>
      <c r="K40" s="261"/>
      <c r="L40" s="265"/>
    </row>
    <row r="41" spans="1:12" x14ac:dyDescent="0.2">
      <c r="A41" s="261"/>
      <c r="B41" s="263"/>
      <c r="C41" s="310" t="s">
        <v>60</v>
      </c>
      <c r="D41" s="310"/>
      <c r="E41" s="310"/>
      <c r="F41" s="263" t="s">
        <v>33</v>
      </c>
      <c r="G41" s="10">
        <f>G42-G43</f>
        <v>0</v>
      </c>
      <c r="H41" s="264"/>
      <c r="I41" s="261"/>
      <c r="J41" s="261"/>
      <c r="K41" s="261"/>
      <c r="L41" s="265"/>
    </row>
    <row r="42" spans="1:12" x14ac:dyDescent="0.2">
      <c r="A42" s="261"/>
      <c r="B42" s="263"/>
      <c r="C42" s="310" t="s">
        <v>62</v>
      </c>
      <c r="D42" s="310"/>
      <c r="E42" s="310"/>
      <c r="F42" s="263" t="s">
        <v>33</v>
      </c>
      <c r="G42" s="17">
        <v>0</v>
      </c>
      <c r="H42" s="264"/>
      <c r="I42" s="261"/>
      <c r="J42" s="261"/>
      <c r="K42" s="261"/>
      <c r="L42" s="265"/>
    </row>
    <row r="43" spans="1:12" x14ac:dyDescent="0.2">
      <c r="A43" s="284" t="s">
        <v>80</v>
      </c>
      <c r="B43" s="262" t="s">
        <v>67</v>
      </c>
      <c r="C43" s="310"/>
      <c r="D43" s="310"/>
      <c r="E43" s="310"/>
      <c r="F43" s="263"/>
      <c r="G43" s="17">
        <v>0</v>
      </c>
      <c r="H43" s="264"/>
      <c r="I43" s="261"/>
      <c r="J43" s="261"/>
      <c r="K43" s="261"/>
      <c r="L43" s="265"/>
    </row>
    <row r="44" spans="1:12" x14ac:dyDescent="0.2">
      <c r="A44" s="261"/>
      <c r="B44" s="263" t="s">
        <v>12</v>
      </c>
      <c r="C44" s="310" t="s">
        <v>69</v>
      </c>
      <c r="D44" s="310"/>
      <c r="E44" s="310"/>
      <c r="F44" s="263"/>
      <c r="G44" s="10">
        <f>G45-G46</f>
        <v>4727</v>
      </c>
      <c r="H44" s="264"/>
      <c r="I44" s="261"/>
      <c r="J44" s="261"/>
      <c r="K44" s="261"/>
      <c r="L44" s="265"/>
    </row>
    <row r="45" spans="1:12" x14ac:dyDescent="0.2">
      <c r="A45" s="261"/>
      <c r="B45" s="263"/>
      <c r="C45" s="310" t="s">
        <v>69</v>
      </c>
      <c r="D45" s="310"/>
      <c r="E45" s="310"/>
      <c r="F45" s="263"/>
      <c r="G45" s="17">
        <v>45303</v>
      </c>
      <c r="H45" s="264"/>
      <c r="I45" s="261"/>
      <c r="J45" s="261"/>
      <c r="K45" s="261"/>
      <c r="L45" s="265"/>
    </row>
    <row r="46" spans="1:12" x14ac:dyDescent="0.2">
      <c r="A46" s="261"/>
      <c r="B46" s="261"/>
      <c r="C46" s="310" t="s">
        <v>72</v>
      </c>
      <c r="D46" s="310"/>
      <c r="E46" s="310"/>
      <c r="F46" s="263" t="s">
        <v>33</v>
      </c>
      <c r="G46" s="18">
        <v>40576</v>
      </c>
      <c r="H46" s="266"/>
      <c r="I46" s="261"/>
      <c r="J46" s="261"/>
      <c r="K46" s="261"/>
      <c r="L46" s="265"/>
    </row>
    <row r="47" spans="1:12" x14ac:dyDescent="0.2">
      <c r="A47" s="261"/>
      <c r="B47" s="261" t="s">
        <v>15</v>
      </c>
      <c r="C47" s="310" t="s">
        <v>73</v>
      </c>
      <c r="D47" s="310"/>
      <c r="E47" s="310"/>
      <c r="F47" s="261"/>
      <c r="G47" s="12">
        <f>G48-G49</f>
        <v>0</v>
      </c>
      <c r="H47" s="266"/>
      <c r="I47" s="261"/>
      <c r="J47" s="261"/>
      <c r="K47" s="261"/>
      <c r="L47" s="265"/>
    </row>
    <row r="48" spans="1:12" x14ac:dyDescent="0.2">
      <c r="A48" s="261"/>
      <c r="B48" s="261"/>
      <c r="C48" s="310" t="s">
        <v>73</v>
      </c>
      <c r="D48" s="310"/>
      <c r="E48" s="310"/>
      <c r="F48" s="261"/>
      <c r="G48" s="18">
        <v>0</v>
      </c>
      <c r="H48" s="266"/>
      <c r="I48" s="261"/>
      <c r="J48" s="261"/>
      <c r="K48" s="261"/>
      <c r="L48" s="265"/>
    </row>
    <row r="49" spans="1:12" x14ac:dyDescent="0.2">
      <c r="B49" s="261"/>
      <c r="C49" s="310" t="s">
        <v>76</v>
      </c>
      <c r="D49" s="310"/>
      <c r="E49" s="310"/>
      <c r="F49" s="263" t="s">
        <v>33</v>
      </c>
      <c r="G49" s="18">
        <v>0</v>
      </c>
      <c r="H49" s="266"/>
      <c r="I49" s="261"/>
      <c r="J49" s="261"/>
      <c r="K49" s="261"/>
      <c r="L49" s="265"/>
    </row>
    <row r="50" spans="1:12" x14ac:dyDescent="0.2">
      <c r="A50" s="261"/>
      <c r="B50" s="261" t="s">
        <v>19</v>
      </c>
      <c r="C50" s="310" t="s">
        <v>84</v>
      </c>
      <c r="D50" s="310"/>
      <c r="E50" s="310"/>
      <c r="F50" s="261"/>
      <c r="G50" s="265"/>
      <c r="H50" s="266"/>
      <c r="I50" s="261"/>
      <c r="J50" s="261"/>
      <c r="K50" s="261"/>
      <c r="L50" s="265"/>
    </row>
    <row r="51" spans="1:12" x14ac:dyDescent="0.2">
      <c r="C51" s="310" t="s">
        <v>78</v>
      </c>
      <c r="D51" s="310"/>
      <c r="E51" s="310"/>
      <c r="F51" s="261"/>
      <c r="H51" s="266"/>
      <c r="I51" s="261"/>
      <c r="J51" s="261"/>
      <c r="K51" s="261"/>
      <c r="L51" s="265"/>
    </row>
    <row r="52" spans="1:12" x14ac:dyDescent="0.2">
      <c r="A52" s="266"/>
      <c r="B52" s="261"/>
      <c r="C52" s="310" t="s">
        <v>79</v>
      </c>
      <c r="D52" s="310"/>
      <c r="E52" s="310"/>
      <c r="F52" s="263" t="s">
        <v>33</v>
      </c>
      <c r="G52" s="261"/>
      <c r="H52" s="264"/>
      <c r="I52" s="261"/>
      <c r="J52" s="261"/>
      <c r="K52" s="261"/>
      <c r="L52" s="265"/>
    </row>
    <row r="53" spans="1:12" x14ac:dyDescent="0.2">
      <c r="A53" s="266"/>
      <c r="B53" s="261"/>
      <c r="C53" s="263"/>
      <c r="D53" s="263"/>
      <c r="E53" s="263"/>
      <c r="F53" s="263"/>
      <c r="G53" s="261"/>
      <c r="H53" s="264"/>
      <c r="I53" s="261"/>
      <c r="J53" s="261"/>
      <c r="K53" s="261"/>
      <c r="L53" s="265"/>
    </row>
    <row r="54" spans="1:12" ht="13.5" thickBot="1" x14ac:dyDescent="0.25">
      <c r="A54" s="266" t="s">
        <v>80</v>
      </c>
      <c r="B54" s="284" t="s">
        <v>81</v>
      </c>
      <c r="C54" s="311"/>
      <c r="D54" s="311"/>
      <c r="E54" s="311"/>
      <c r="F54" s="311"/>
      <c r="G54" s="285">
        <v>1297594</v>
      </c>
      <c r="H54" s="303"/>
      <c r="I54" s="304"/>
      <c r="J54" s="304"/>
      <c r="K54" s="304"/>
      <c r="L54" s="265"/>
    </row>
    <row r="55" spans="1:12" ht="14.25" thickTop="1" thickBot="1" x14ac:dyDescent="0.25">
      <c r="A55" s="305" t="s">
        <v>82</v>
      </c>
      <c r="B55" s="306"/>
      <c r="C55" s="306"/>
      <c r="D55" s="306"/>
      <c r="E55" s="306"/>
      <c r="F55" s="307"/>
      <c r="G55" s="15">
        <f>G40+G35+G30+G14+G10+G3+G54</f>
        <v>20853452</v>
      </c>
      <c r="H55" s="308" t="s">
        <v>83</v>
      </c>
      <c r="I55" s="309"/>
      <c r="J55" s="309"/>
      <c r="K55" s="268"/>
      <c r="L55" s="19">
        <f>L3+L9+L22+L20+L37</f>
        <v>20853452</v>
      </c>
    </row>
    <row r="56" spans="1:12" ht="13.5" thickTop="1" x14ac:dyDescent="0.2">
      <c r="A56" s="266"/>
      <c r="B56" s="266"/>
      <c r="C56" s="266"/>
      <c r="D56" s="266"/>
      <c r="E56" s="266"/>
      <c r="F56" s="261"/>
      <c r="G56" s="45">
        <v>0</v>
      </c>
      <c r="L56" s="45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00000000-0004-0000-0E00-000000000000}"/>
  </hyperlinks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56"/>
  <sheetViews>
    <sheetView topLeftCell="A19" workbookViewId="0">
      <selection activeCell="L26" sqref="L26"/>
    </sheetView>
  </sheetViews>
  <sheetFormatPr defaultRowHeight="12.75" x14ac:dyDescent="0.2"/>
  <cols>
    <col min="1" max="1" width="4" style="11" customWidth="1"/>
    <col min="2" max="4" width="9.140625" style="11"/>
    <col min="5" max="5" width="12.5703125" style="11" customWidth="1"/>
    <col min="6" max="6" width="9.140625" style="11"/>
    <col min="7" max="7" width="12.5703125" style="11" customWidth="1"/>
    <col min="8" max="8" width="4.140625" style="11" customWidth="1"/>
    <col min="9" max="9" width="9.140625" style="11"/>
    <col min="10" max="10" width="22.28515625" style="11" customWidth="1"/>
    <col min="11" max="11" width="13.42578125" style="11" customWidth="1"/>
    <col min="12" max="12" width="18.5703125" style="11" bestFit="1" customWidth="1"/>
    <col min="13" max="14" width="20.28515625" style="11" bestFit="1" customWidth="1"/>
    <col min="15" max="15" width="18.7109375" style="11" bestFit="1" customWidth="1"/>
    <col min="16" max="16384" width="9.140625" style="11"/>
  </cols>
  <sheetData>
    <row r="1" spans="1:12" x14ac:dyDescent="0.2">
      <c r="A1" s="279" t="s">
        <v>291</v>
      </c>
      <c r="B1" s="280"/>
      <c r="C1" s="281"/>
      <c r="D1" s="280"/>
    </row>
    <row r="2" spans="1:12" x14ac:dyDescent="0.2">
      <c r="A2" s="320" t="s">
        <v>8</v>
      </c>
      <c r="B2" s="320"/>
      <c r="C2" s="320"/>
      <c r="D2" s="320"/>
      <c r="E2" s="320"/>
      <c r="F2" s="270"/>
      <c r="G2" s="271"/>
      <c r="H2" s="321" t="s">
        <v>9</v>
      </c>
      <c r="I2" s="322"/>
      <c r="J2" s="322"/>
      <c r="K2" s="272"/>
      <c r="L2" s="273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59"/>
      <c r="G3" s="274">
        <f>G4+G5+G6+G7+G8</f>
        <v>23024930</v>
      </c>
      <c r="H3" s="260" t="s">
        <v>0</v>
      </c>
      <c r="I3" s="324" t="s">
        <v>11</v>
      </c>
      <c r="J3" s="324"/>
      <c r="K3" s="261"/>
      <c r="L3" s="14">
        <f>L4+L5+L6+L7</f>
        <v>7787850</v>
      </c>
    </row>
    <row r="4" spans="1:12" x14ac:dyDescent="0.2">
      <c r="A4" s="262"/>
      <c r="B4" s="263" t="s">
        <v>12</v>
      </c>
      <c r="C4" s="310" t="s">
        <v>13</v>
      </c>
      <c r="D4" s="310"/>
      <c r="E4" s="310"/>
      <c r="F4" s="263"/>
      <c r="G4" s="16">
        <v>0</v>
      </c>
      <c r="H4" s="264"/>
      <c r="I4" s="261" t="s">
        <v>12</v>
      </c>
      <c r="J4" s="261" t="s">
        <v>14</v>
      </c>
      <c r="K4" s="261"/>
      <c r="L4" s="18">
        <v>3541304</v>
      </c>
    </row>
    <row r="5" spans="1:12" x14ac:dyDescent="0.2">
      <c r="A5" s="262"/>
      <c r="B5" s="263" t="s">
        <v>15</v>
      </c>
      <c r="C5" s="310" t="s">
        <v>16</v>
      </c>
      <c r="D5" s="310"/>
      <c r="E5" s="310"/>
      <c r="F5" s="263"/>
      <c r="G5" s="16">
        <v>0</v>
      </c>
      <c r="H5" s="264"/>
      <c r="I5" s="261" t="s">
        <v>17</v>
      </c>
      <c r="J5" s="261" t="s">
        <v>18</v>
      </c>
      <c r="K5" s="261"/>
      <c r="L5" s="18">
        <v>3688492</v>
      </c>
    </row>
    <row r="6" spans="1:12" x14ac:dyDescent="0.2">
      <c r="A6" s="262"/>
      <c r="B6" s="263" t="s">
        <v>19</v>
      </c>
      <c r="C6" s="310" t="s">
        <v>20</v>
      </c>
      <c r="D6" s="310"/>
      <c r="E6" s="310"/>
      <c r="F6" s="263"/>
      <c r="G6" s="16">
        <v>0</v>
      </c>
      <c r="H6" s="264"/>
      <c r="I6" s="261" t="s">
        <v>19</v>
      </c>
      <c r="J6" s="261" t="s">
        <v>21</v>
      </c>
      <c r="K6" s="261"/>
      <c r="L6" s="18">
        <v>558054</v>
      </c>
    </row>
    <row r="7" spans="1:12" x14ac:dyDescent="0.2">
      <c r="A7" s="262"/>
      <c r="B7" s="263" t="s">
        <v>22</v>
      </c>
      <c r="C7" s="310" t="s">
        <v>23</v>
      </c>
      <c r="D7" s="310"/>
      <c r="E7" s="310"/>
      <c r="F7" s="263"/>
      <c r="G7" s="16">
        <v>23024930</v>
      </c>
      <c r="H7" s="264"/>
      <c r="I7" s="261" t="s">
        <v>22</v>
      </c>
      <c r="J7" s="261" t="s">
        <v>24</v>
      </c>
      <c r="K7" s="261"/>
      <c r="L7" s="18">
        <v>0</v>
      </c>
    </row>
    <row r="8" spans="1:12" x14ac:dyDescent="0.2">
      <c r="A8" s="262"/>
      <c r="B8" s="263" t="s">
        <v>25</v>
      </c>
      <c r="C8" s="310" t="s">
        <v>26</v>
      </c>
      <c r="D8" s="310"/>
      <c r="E8" s="310"/>
      <c r="F8" s="263"/>
      <c r="G8" s="16">
        <v>0</v>
      </c>
      <c r="H8" s="264"/>
      <c r="I8" s="261"/>
      <c r="J8" s="261"/>
      <c r="K8" s="261"/>
      <c r="L8" s="265"/>
    </row>
    <row r="9" spans="1:12" x14ac:dyDescent="0.2">
      <c r="A9" s="263"/>
      <c r="B9" s="263"/>
      <c r="C9" s="310"/>
      <c r="D9" s="310"/>
      <c r="E9" s="310"/>
      <c r="F9" s="263"/>
      <c r="G9" s="263"/>
      <c r="H9" s="264" t="s">
        <v>3</v>
      </c>
      <c r="I9" s="312" t="s">
        <v>27</v>
      </c>
      <c r="J9" s="312"/>
      <c r="K9" s="261"/>
      <c r="L9" s="12">
        <f>L11+L14+L18+L17</f>
        <v>3318084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63"/>
      <c r="G10" s="13">
        <f>G11-G12</f>
        <v>0</v>
      </c>
      <c r="H10" s="264" t="s">
        <v>1</v>
      </c>
      <c r="I10" s="314" t="s">
        <v>29</v>
      </c>
      <c r="J10" s="314"/>
      <c r="K10" s="261"/>
      <c r="L10" s="12">
        <f>L11+L14</f>
        <v>3197449</v>
      </c>
    </row>
    <row r="11" spans="1:12" x14ac:dyDescent="0.2">
      <c r="A11" s="262"/>
      <c r="B11" s="263" t="s">
        <v>12</v>
      </c>
      <c r="C11" s="310" t="s">
        <v>30</v>
      </c>
      <c r="D11" s="310"/>
      <c r="E11" s="310"/>
      <c r="F11" s="263"/>
      <c r="G11" s="16">
        <v>0</v>
      </c>
      <c r="H11" s="264"/>
      <c r="I11" s="261" t="s">
        <v>12</v>
      </c>
      <c r="J11" s="261" t="s">
        <v>31</v>
      </c>
      <c r="K11" s="261"/>
      <c r="L11" s="12">
        <f>L12-L13</f>
        <v>2795604</v>
      </c>
    </row>
    <row r="12" spans="1:12" x14ac:dyDescent="0.2">
      <c r="A12" s="262"/>
      <c r="B12" s="263" t="s">
        <v>15</v>
      </c>
      <c r="C12" s="310" t="s">
        <v>32</v>
      </c>
      <c r="D12" s="310"/>
      <c r="E12" s="310"/>
      <c r="F12" s="263" t="s">
        <v>33</v>
      </c>
      <c r="G12" s="16">
        <v>0</v>
      </c>
      <c r="H12" s="264"/>
      <c r="I12" s="261"/>
      <c r="J12" s="261" t="s">
        <v>31</v>
      </c>
      <c r="K12" s="261"/>
      <c r="L12" s="18">
        <v>5235391</v>
      </c>
    </row>
    <row r="13" spans="1:12" x14ac:dyDescent="0.2">
      <c r="A13" s="263"/>
      <c r="B13" s="263"/>
      <c r="C13" s="310"/>
      <c r="D13" s="310"/>
      <c r="E13" s="310"/>
      <c r="F13" s="263"/>
      <c r="G13" s="263"/>
      <c r="H13" s="264"/>
      <c r="I13" s="261"/>
      <c r="J13" s="261" t="s">
        <v>34</v>
      </c>
      <c r="K13" s="263" t="s">
        <v>33</v>
      </c>
      <c r="L13" s="18">
        <v>2439787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63"/>
      <c r="G14" s="13">
        <f>G15+G22+G33-G20-G27</f>
        <v>269114</v>
      </c>
      <c r="H14" s="264"/>
      <c r="I14" s="261" t="s">
        <v>15</v>
      </c>
      <c r="J14" s="261" t="s">
        <v>36</v>
      </c>
      <c r="K14" s="261"/>
      <c r="L14" s="12">
        <f>L15-L16</f>
        <v>401845</v>
      </c>
    </row>
    <row r="15" spans="1:12" x14ac:dyDescent="0.2">
      <c r="A15" s="262"/>
      <c r="B15" s="263" t="s">
        <v>37</v>
      </c>
      <c r="C15" s="310" t="s">
        <v>38</v>
      </c>
      <c r="D15" s="310"/>
      <c r="E15" s="310"/>
      <c r="F15" s="263"/>
      <c r="G15" s="16">
        <f>G16+G19</f>
        <v>0</v>
      </c>
      <c r="H15" s="264"/>
      <c r="I15" s="261"/>
      <c r="J15" s="261" t="s">
        <v>36</v>
      </c>
      <c r="K15" s="261"/>
      <c r="L15" s="18">
        <v>803690</v>
      </c>
    </row>
    <row r="16" spans="1:12" x14ac:dyDescent="0.2">
      <c r="A16" s="262"/>
      <c r="B16" s="283" t="s">
        <v>256</v>
      </c>
      <c r="C16" s="283" t="s">
        <v>257</v>
      </c>
      <c r="D16" s="263"/>
      <c r="E16" s="263"/>
      <c r="F16" s="263"/>
      <c r="G16" s="16">
        <f>G17+G18</f>
        <v>0</v>
      </c>
      <c r="H16" s="264"/>
      <c r="I16" s="261"/>
      <c r="J16" s="261" t="s">
        <v>40</v>
      </c>
      <c r="K16" s="263" t="s">
        <v>33</v>
      </c>
      <c r="L16" s="18">
        <v>401845</v>
      </c>
    </row>
    <row r="17" spans="1:12" x14ac:dyDescent="0.2">
      <c r="A17" s="262"/>
      <c r="B17" s="283" t="s">
        <v>258</v>
      </c>
      <c r="C17" s="315" t="s">
        <v>259</v>
      </c>
      <c r="D17" s="315"/>
      <c r="E17" s="315"/>
      <c r="F17" s="283"/>
      <c r="G17" s="16">
        <v>0</v>
      </c>
      <c r="H17" s="264"/>
      <c r="I17" s="261" t="s">
        <v>19</v>
      </c>
      <c r="J17" s="45" t="s">
        <v>248</v>
      </c>
      <c r="K17" s="261"/>
      <c r="L17" s="282">
        <v>120635</v>
      </c>
    </row>
    <row r="18" spans="1:12" x14ac:dyDescent="0.2">
      <c r="A18" s="262"/>
      <c r="B18" s="283" t="s">
        <v>260</v>
      </c>
      <c r="C18" s="315" t="s">
        <v>262</v>
      </c>
      <c r="D18" s="315"/>
      <c r="E18" s="315"/>
      <c r="F18" s="283"/>
      <c r="G18" s="16">
        <v>0</v>
      </c>
      <c r="H18" s="264" t="s">
        <v>2</v>
      </c>
      <c r="I18" s="314" t="s">
        <v>44</v>
      </c>
      <c r="J18" s="314"/>
      <c r="K18" s="261"/>
      <c r="L18" s="18">
        <v>0</v>
      </c>
    </row>
    <row r="19" spans="1:12" x14ac:dyDescent="0.2">
      <c r="A19" s="262"/>
      <c r="B19" s="283" t="s">
        <v>263</v>
      </c>
      <c r="C19" s="315" t="s">
        <v>261</v>
      </c>
      <c r="D19" s="315"/>
      <c r="E19" s="315"/>
      <c r="F19" s="283"/>
      <c r="G19" s="16">
        <v>0</v>
      </c>
      <c r="H19" s="264"/>
      <c r="I19" s="261"/>
      <c r="J19" s="261"/>
      <c r="K19" s="261"/>
      <c r="L19" s="265"/>
    </row>
    <row r="20" spans="1:12" x14ac:dyDescent="0.2">
      <c r="A20" s="262"/>
      <c r="B20" s="283" t="s">
        <v>264</v>
      </c>
      <c r="C20" s="310" t="s">
        <v>39</v>
      </c>
      <c r="D20" s="310"/>
      <c r="E20" s="310"/>
      <c r="F20" s="263" t="s">
        <v>33</v>
      </c>
      <c r="G20" s="16">
        <v>0</v>
      </c>
      <c r="H20" s="264" t="s">
        <v>4</v>
      </c>
      <c r="I20" s="312" t="s">
        <v>46</v>
      </c>
      <c r="J20" s="312"/>
      <c r="K20" s="261"/>
      <c r="L20" s="18">
        <v>0</v>
      </c>
    </row>
    <row r="21" spans="1:12" x14ac:dyDescent="0.2">
      <c r="A21" s="262"/>
      <c r="B21" s="283" t="s">
        <v>268</v>
      </c>
      <c r="C21" s="318" t="s">
        <v>275</v>
      </c>
      <c r="D21" s="310"/>
      <c r="E21" s="310"/>
      <c r="F21" s="283" t="s">
        <v>33</v>
      </c>
      <c r="G21" s="16">
        <v>0</v>
      </c>
      <c r="H21" s="264"/>
      <c r="I21" s="261"/>
      <c r="J21" s="261"/>
      <c r="K21" s="261"/>
      <c r="L21" s="265"/>
    </row>
    <row r="22" spans="1:12" x14ac:dyDescent="0.2">
      <c r="A22" s="262"/>
      <c r="B22" s="283" t="s">
        <v>265</v>
      </c>
      <c r="C22" s="310" t="s">
        <v>41</v>
      </c>
      <c r="D22" s="310"/>
      <c r="E22" s="310"/>
      <c r="F22" s="263"/>
      <c r="G22" s="16">
        <f>G23+G26</f>
        <v>269114</v>
      </c>
      <c r="H22" s="264" t="s">
        <v>5</v>
      </c>
      <c r="I22" s="312" t="s">
        <v>48</v>
      </c>
      <c r="J22" s="312"/>
      <c r="K22" s="261"/>
      <c r="L22" s="12">
        <f>L23+L28+L29+L30+L32+L27</f>
        <v>9534576</v>
      </c>
    </row>
    <row r="23" spans="1:12" x14ac:dyDescent="0.2">
      <c r="A23" s="262"/>
      <c r="B23" s="283" t="s">
        <v>256</v>
      </c>
      <c r="C23" s="283" t="s">
        <v>257</v>
      </c>
      <c r="D23" s="263"/>
      <c r="E23" s="263"/>
      <c r="F23" s="263"/>
      <c r="G23" s="16">
        <v>269114</v>
      </c>
      <c r="H23" s="264"/>
      <c r="I23" s="261" t="s">
        <v>12</v>
      </c>
      <c r="J23" s="261" t="s">
        <v>50</v>
      </c>
      <c r="K23" s="261"/>
      <c r="L23" s="18">
        <v>2900000</v>
      </c>
    </row>
    <row r="24" spans="1:12" x14ac:dyDescent="0.2">
      <c r="A24" s="262"/>
      <c r="B24" s="283" t="s">
        <v>258</v>
      </c>
      <c r="C24" s="283" t="s">
        <v>266</v>
      </c>
      <c r="D24" s="283"/>
      <c r="E24" s="283"/>
      <c r="F24" s="283"/>
      <c r="G24" s="16">
        <v>0</v>
      </c>
      <c r="H24" s="264"/>
      <c r="I24" s="261"/>
      <c r="J24" s="261" t="s">
        <v>52</v>
      </c>
      <c r="K24" s="261"/>
      <c r="L24" s="18">
        <v>3000000</v>
      </c>
    </row>
    <row r="25" spans="1:12" x14ac:dyDescent="0.2">
      <c r="A25" s="262"/>
      <c r="B25" s="283" t="s">
        <v>260</v>
      </c>
      <c r="C25" s="283" t="s">
        <v>267</v>
      </c>
      <c r="D25" s="283"/>
      <c r="E25" s="283"/>
      <c r="F25" s="283"/>
      <c r="G25" s="16">
        <v>0</v>
      </c>
      <c r="H25" s="264"/>
      <c r="I25" s="261"/>
      <c r="J25" s="261" t="s">
        <v>54</v>
      </c>
      <c r="K25" s="263" t="s">
        <v>33</v>
      </c>
      <c r="L25" s="267">
        <v>100000</v>
      </c>
    </row>
    <row r="26" spans="1:12" x14ac:dyDescent="0.2">
      <c r="A26" s="262"/>
      <c r="B26" s="283" t="s">
        <v>255</v>
      </c>
      <c r="C26" s="283" t="s">
        <v>261</v>
      </c>
      <c r="D26" s="283"/>
      <c r="E26" s="283"/>
      <c r="F26" s="283"/>
      <c r="G26" s="16">
        <v>0</v>
      </c>
      <c r="H26" s="264"/>
      <c r="I26" s="261" t="s">
        <v>15</v>
      </c>
      <c r="J26" s="261" t="s">
        <v>55</v>
      </c>
      <c r="K26" s="261"/>
      <c r="L26" s="18">
        <v>0</v>
      </c>
    </row>
    <row r="27" spans="1:12" x14ac:dyDescent="0.2">
      <c r="B27" s="283" t="s">
        <v>264</v>
      </c>
      <c r="C27" s="310" t="s">
        <v>43</v>
      </c>
      <c r="D27" s="310"/>
      <c r="E27" s="310"/>
      <c r="F27" s="263" t="s">
        <v>33</v>
      </c>
      <c r="G27" s="16">
        <v>0</v>
      </c>
      <c r="H27" s="264"/>
      <c r="I27" s="261" t="s">
        <v>19</v>
      </c>
      <c r="J27" s="261" t="s">
        <v>57</v>
      </c>
      <c r="K27" s="261"/>
      <c r="L27" s="18">
        <v>3417739</v>
      </c>
    </row>
    <row r="28" spans="1:12" x14ac:dyDescent="0.2">
      <c r="A28" s="262"/>
      <c r="B28" s="283" t="s">
        <v>268</v>
      </c>
      <c r="C28" s="315" t="s">
        <v>269</v>
      </c>
      <c r="D28" s="316"/>
      <c r="E28" s="316"/>
      <c r="F28" s="283" t="s">
        <v>33</v>
      </c>
      <c r="G28" s="16">
        <v>0</v>
      </c>
      <c r="H28" s="264"/>
      <c r="I28" s="261" t="s">
        <v>22</v>
      </c>
      <c r="J28" s="261" t="s">
        <v>59</v>
      </c>
      <c r="K28" s="261"/>
      <c r="L28" s="18">
        <v>0</v>
      </c>
    </row>
    <row r="29" spans="1:12" x14ac:dyDescent="0.2">
      <c r="A29" s="262"/>
      <c r="B29" s="283" t="s">
        <v>270</v>
      </c>
      <c r="C29" s="315" t="s">
        <v>271</v>
      </c>
      <c r="D29" s="315"/>
      <c r="E29" s="315"/>
      <c r="F29" s="283"/>
      <c r="G29" s="288">
        <v>0</v>
      </c>
      <c r="H29" s="264"/>
      <c r="I29" s="261" t="s">
        <v>25</v>
      </c>
      <c r="J29" s="261" t="s">
        <v>61</v>
      </c>
      <c r="K29" s="261"/>
      <c r="L29" s="18">
        <v>3216837</v>
      </c>
    </row>
    <row r="30" spans="1:12" x14ac:dyDescent="0.2">
      <c r="A30" s="262"/>
      <c r="B30" s="263" t="s">
        <v>22</v>
      </c>
      <c r="C30" s="310" t="s">
        <v>14</v>
      </c>
      <c r="D30" s="310"/>
      <c r="E30" s="310"/>
      <c r="F30" s="263"/>
      <c r="G30" s="286">
        <f>G31-G32</f>
        <v>0</v>
      </c>
      <c r="H30" s="264"/>
      <c r="I30" s="261" t="s">
        <v>63</v>
      </c>
      <c r="J30" s="261" t="s">
        <v>64</v>
      </c>
      <c r="K30" s="261"/>
      <c r="L30" s="18">
        <v>0</v>
      </c>
    </row>
    <row r="31" spans="1:12" x14ac:dyDescent="0.2">
      <c r="A31" s="262"/>
      <c r="B31" s="263" t="s">
        <v>25</v>
      </c>
      <c r="C31" s="310" t="s">
        <v>45</v>
      </c>
      <c r="D31" s="310"/>
      <c r="E31" s="310"/>
      <c r="F31" s="263"/>
      <c r="G31" s="17">
        <v>0</v>
      </c>
      <c r="H31" s="264"/>
      <c r="I31" s="261" t="s">
        <v>65</v>
      </c>
      <c r="J31" s="261" t="s">
        <v>66</v>
      </c>
      <c r="K31" s="261"/>
      <c r="L31" s="18">
        <v>0</v>
      </c>
    </row>
    <row r="32" spans="1:12" x14ac:dyDescent="0.2">
      <c r="A32" s="262"/>
      <c r="B32" s="283" t="s">
        <v>272</v>
      </c>
      <c r="C32" s="315" t="s">
        <v>273</v>
      </c>
      <c r="D32" s="316"/>
      <c r="E32" s="316"/>
      <c r="F32" s="263"/>
      <c r="G32" s="17">
        <v>0</v>
      </c>
      <c r="H32" s="264"/>
      <c r="I32" s="261" t="s">
        <v>68</v>
      </c>
      <c r="J32" s="261" t="s">
        <v>85</v>
      </c>
      <c r="K32" s="263" t="s">
        <v>33</v>
      </c>
      <c r="L32" s="12">
        <f>-L33-L35+L36</f>
        <v>0</v>
      </c>
    </row>
    <row r="33" spans="1:12" x14ac:dyDescent="0.2">
      <c r="B33" s="283" t="s">
        <v>274</v>
      </c>
      <c r="C33" s="310" t="s">
        <v>47</v>
      </c>
      <c r="D33" s="310"/>
      <c r="E33" s="310"/>
      <c r="F33" s="263"/>
      <c r="G33" s="16">
        <v>0</v>
      </c>
      <c r="H33" s="264"/>
      <c r="I33" s="261"/>
      <c r="J33" s="261" t="s">
        <v>70</v>
      </c>
      <c r="K33" s="263" t="s">
        <v>33</v>
      </c>
      <c r="L33" s="18">
        <v>0</v>
      </c>
    </row>
    <row r="34" spans="1:12" x14ac:dyDescent="0.2">
      <c r="B34" s="283"/>
      <c r="C34" s="317"/>
      <c r="D34" s="317"/>
      <c r="E34" s="317"/>
      <c r="F34" s="317"/>
      <c r="G34" s="16"/>
      <c r="H34" s="264"/>
      <c r="I34" s="261"/>
      <c r="J34" s="261"/>
      <c r="K34" s="263"/>
      <c r="L34" s="18"/>
    </row>
    <row r="35" spans="1:12" x14ac:dyDescent="0.2">
      <c r="A35" s="262" t="s">
        <v>5</v>
      </c>
      <c r="B35" s="262" t="s">
        <v>49</v>
      </c>
      <c r="C35" s="310"/>
      <c r="D35" s="310"/>
      <c r="E35" s="310"/>
      <c r="F35" s="263"/>
      <c r="G35" s="10">
        <f>G36-G37-G38</f>
        <v>0</v>
      </c>
      <c r="H35" s="264"/>
      <c r="I35" s="261"/>
      <c r="J35" s="261" t="s">
        <v>71</v>
      </c>
      <c r="K35" s="263" t="s">
        <v>33</v>
      </c>
      <c r="L35" s="18">
        <v>0</v>
      </c>
    </row>
    <row r="36" spans="1:12" x14ac:dyDescent="0.2">
      <c r="A36" s="262"/>
      <c r="B36" s="263" t="s">
        <v>12</v>
      </c>
      <c r="C36" s="310" t="s">
        <v>51</v>
      </c>
      <c r="D36" s="310"/>
      <c r="E36" s="310"/>
      <c r="F36" s="263"/>
      <c r="G36" s="17">
        <v>0</v>
      </c>
      <c r="H36" s="264"/>
      <c r="I36" s="266"/>
      <c r="J36" s="261" t="s">
        <v>77</v>
      </c>
      <c r="K36" s="261"/>
      <c r="L36" s="18">
        <v>0</v>
      </c>
    </row>
    <row r="37" spans="1:12" x14ac:dyDescent="0.2">
      <c r="A37" s="262"/>
      <c r="B37" s="263"/>
      <c r="C37" s="310" t="s">
        <v>53</v>
      </c>
      <c r="D37" s="310"/>
      <c r="E37" s="310"/>
      <c r="F37" s="263" t="s">
        <v>33</v>
      </c>
      <c r="G37" s="17">
        <v>0</v>
      </c>
      <c r="H37" s="264" t="s">
        <v>6</v>
      </c>
      <c r="I37" s="312" t="s">
        <v>74</v>
      </c>
      <c r="J37" s="312"/>
      <c r="K37" s="261"/>
      <c r="L37" s="12">
        <f>L38+L39</f>
        <v>8475267</v>
      </c>
    </row>
    <row r="38" spans="1:12" x14ac:dyDescent="0.2">
      <c r="A38" s="262"/>
      <c r="B38" s="263"/>
      <c r="C38" s="313"/>
      <c r="D38" s="313"/>
      <c r="E38" s="313"/>
      <c r="G38" s="17">
        <v>0</v>
      </c>
      <c r="H38" s="264"/>
      <c r="I38" s="261" t="s">
        <v>12</v>
      </c>
      <c r="J38" s="261" t="s">
        <v>75</v>
      </c>
      <c r="K38" s="261"/>
      <c r="L38" s="18">
        <v>0</v>
      </c>
    </row>
    <row r="39" spans="1:12" x14ac:dyDescent="0.2">
      <c r="A39" s="262" t="s">
        <v>6</v>
      </c>
      <c r="B39" s="262" t="s">
        <v>56</v>
      </c>
      <c r="C39" s="310"/>
      <c r="D39" s="310"/>
      <c r="E39" s="310"/>
      <c r="F39" s="263"/>
      <c r="G39" s="9"/>
      <c r="H39" s="264"/>
      <c r="I39" s="261" t="s">
        <v>15</v>
      </c>
      <c r="J39" s="261" t="s">
        <v>77</v>
      </c>
      <c r="K39" s="261"/>
      <c r="L39" s="18">
        <v>8475267</v>
      </c>
    </row>
    <row r="40" spans="1:12" x14ac:dyDescent="0.2">
      <c r="A40" s="263"/>
      <c r="B40" s="263"/>
      <c r="C40" s="310" t="s">
        <v>58</v>
      </c>
      <c r="D40" s="310"/>
      <c r="E40" s="310"/>
      <c r="F40" s="263"/>
      <c r="G40" s="10">
        <f>G41+G44+G47</f>
        <v>4214841</v>
      </c>
      <c r="H40" s="264"/>
      <c r="I40" s="261"/>
      <c r="J40" s="261"/>
      <c r="K40" s="261"/>
      <c r="L40" s="265"/>
    </row>
    <row r="41" spans="1:12" x14ac:dyDescent="0.2">
      <c r="A41" s="261"/>
      <c r="B41" s="263"/>
      <c r="C41" s="310" t="s">
        <v>60</v>
      </c>
      <c r="D41" s="310"/>
      <c r="E41" s="310"/>
      <c r="F41" s="263" t="s">
        <v>33</v>
      </c>
      <c r="G41" s="10">
        <f>G42-G43</f>
        <v>0</v>
      </c>
      <c r="H41" s="264"/>
      <c r="I41" s="261"/>
      <c r="J41" s="261"/>
      <c r="K41" s="261"/>
      <c r="L41" s="265"/>
    </row>
    <row r="42" spans="1:12" x14ac:dyDescent="0.2">
      <c r="A42" s="261"/>
      <c r="B42" s="263"/>
      <c r="C42" s="310" t="s">
        <v>62</v>
      </c>
      <c r="D42" s="310"/>
      <c r="E42" s="310"/>
      <c r="F42" s="263" t="s">
        <v>33</v>
      </c>
      <c r="G42" s="17">
        <v>0</v>
      </c>
      <c r="H42" s="264"/>
      <c r="I42" s="261"/>
      <c r="J42" s="261"/>
      <c r="K42" s="261"/>
      <c r="L42" s="265"/>
    </row>
    <row r="43" spans="1:12" x14ac:dyDescent="0.2">
      <c r="A43" s="284" t="s">
        <v>80</v>
      </c>
      <c r="B43" s="262" t="s">
        <v>67</v>
      </c>
      <c r="C43" s="310"/>
      <c r="D43" s="310"/>
      <c r="E43" s="310"/>
      <c r="F43" s="263"/>
      <c r="G43" s="17">
        <v>0</v>
      </c>
      <c r="H43" s="264"/>
      <c r="I43" s="261"/>
      <c r="J43" s="261"/>
      <c r="K43" s="261"/>
      <c r="L43" s="265"/>
    </row>
    <row r="44" spans="1:12" x14ac:dyDescent="0.2">
      <c r="A44" s="261"/>
      <c r="B44" s="263" t="s">
        <v>12</v>
      </c>
      <c r="C44" s="310" t="s">
        <v>69</v>
      </c>
      <c r="D44" s="310"/>
      <c r="E44" s="310"/>
      <c r="F44" s="263"/>
      <c r="G44" s="10">
        <f>G45-G46</f>
        <v>165740</v>
      </c>
      <c r="H44" s="264"/>
      <c r="I44" s="261"/>
      <c r="J44" s="261"/>
      <c r="K44" s="261"/>
      <c r="L44" s="265"/>
    </row>
    <row r="45" spans="1:12" x14ac:dyDescent="0.2">
      <c r="A45" s="261"/>
      <c r="B45" s="263"/>
      <c r="C45" s="310" t="s">
        <v>69</v>
      </c>
      <c r="D45" s="310"/>
      <c r="E45" s="310"/>
      <c r="F45" s="263"/>
      <c r="G45" s="17">
        <v>769806</v>
      </c>
      <c r="H45" s="264"/>
      <c r="I45" s="261"/>
      <c r="J45" s="261"/>
      <c r="K45" s="261"/>
      <c r="L45" s="265"/>
    </row>
    <row r="46" spans="1:12" x14ac:dyDescent="0.2">
      <c r="A46" s="261"/>
      <c r="B46" s="261"/>
      <c r="C46" s="310" t="s">
        <v>72</v>
      </c>
      <c r="D46" s="310"/>
      <c r="E46" s="310"/>
      <c r="F46" s="263" t="s">
        <v>33</v>
      </c>
      <c r="G46" s="18">
        <v>604066</v>
      </c>
      <c r="H46" s="266"/>
      <c r="I46" s="261"/>
      <c r="J46" s="261"/>
      <c r="K46" s="261"/>
      <c r="L46" s="265"/>
    </row>
    <row r="47" spans="1:12" x14ac:dyDescent="0.2">
      <c r="A47" s="261"/>
      <c r="B47" s="261" t="s">
        <v>15</v>
      </c>
      <c r="C47" s="310" t="s">
        <v>73</v>
      </c>
      <c r="D47" s="310"/>
      <c r="E47" s="310"/>
      <c r="F47" s="261"/>
      <c r="G47" s="12">
        <f>G48-G49</f>
        <v>4049101</v>
      </c>
      <c r="H47" s="266"/>
      <c r="I47" s="261"/>
      <c r="J47" s="261"/>
      <c r="K47" s="261"/>
      <c r="L47" s="265"/>
    </row>
    <row r="48" spans="1:12" x14ac:dyDescent="0.2">
      <c r="A48" s="261"/>
      <c r="B48" s="261"/>
      <c r="C48" s="310" t="s">
        <v>73</v>
      </c>
      <c r="D48" s="310"/>
      <c r="E48" s="310"/>
      <c r="F48" s="261"/>
      <c r="G48" s="18">
        <v>4531815</v>
      </c>
      <c r="H48" s="266"/>
      <c r="I48" s="261"/>
      <c r="J48" s="261"/>
      <c r="K48" s="261"/>
      <c r="L48" s="265"/>
    </row>
    <row r="49" spans="1:12" x14ac:dyDescent="0.2">
      <c r="B49" s="261"/>
      <c r="C49" s="310" t="s">
        <v>76</v>
      </c>
      <c r="D49" s="310"/>
      <c r="E49" s="310"/>
      <c r="F49" s="263" t="s">
        <v>33</v>
      </c>
      <c r="G49" s="18">
        <v>482714</v>
      </c>
      <c r="H49" s="266"/>
      <c r="I49" s="261"/>
      <c r="J49" s="261"/>
      <c r="K49" s="261"/>
      <c r="L49" s="265"/>
    </row>
    <row r="50" spans="1:12" x14ac:dyDescent="0.2">
      <c r="A50" s="261"/>
      <c r="B50" s="261" t="s">
        <v>19</v>
      </c>
      <c r="C50" s="310" t="s">
        <v>84</v>
      </c>
      <c r="D50" s="310"/>
      <c r="E50" s="310"/>
      <c r="F50" s="261"/>
      <c r="G50" s="265"/>
      <c r="H50" s="266"/>
      <c r="I50" s="261"/>
      <c r="J50" s="261"/>
      <c r="K50" s="261"/>
      <c r="L50" s="265"/>
    </row>
    <row r="51" spans="1:12" x14ac:dyDescent="0.2">
      <c r="C51" s="310" t="s">
        <v>78</v>
      </c>
      <c r="D51" s="310"/>
      <c r="E51" s="310"/>
      <c r="F51" s="261"/>
      <c r="H51" s="266"/>
      <c r="I51" s="261"/>
      <c r="J51" s="261"/>
      <c r="K51" s="261"/>
      <c r="L51" s="265"/>
    </row>
    <row r="52" spans="1:12" x14ac:dyDescent="0.2">
      <c r="A52" s="266"/>
      <c r="B52" s="261"/>
      <c r="C52" s="310" t="s">
        <v>79</v>
      </c>
      <c r="D52" s="310"/>
      <c r="E52" s="310"/>
      <c r="F52" s="263" t="s">
        <v>33</v>
      </c>
      <c r="G52" s="261"/>
      <c r="H52" s="264"/>
      <c r="I52" s="261"/>
      <c r="J52" s="261"/>
      <c r="K52" s="261"/>
      <c r="L52" s="265"/>
    </row>
    <row r="53" spans="1:12" x14ac:dyDescent="0.2">
      <c r="A53" s="266"/>
      <c r="B53" s="261"/>
      <c r="C53" s="263"/>
      <c r="D53" s="263"/>
      <c r="E53" s="263"/>
      <c r="F53" s="263"/>
      <c r="G53" s="261"/>
      <c r="H53" s="264"/>
      <c r="I53" s="261"/>
      <c r="J53" s="261"/>
      <c r="K53" s="261"/>
      <c r="L53" s="265"/>
    </row>
    <row r="54" spans="1:12" ht="13.5" thickBot="1" x14ac:dyDescent="0.25">
      <c r="A54" s="266" t="s">
        <v>80</v>
      </c>
      <c r="B54" s="284" t="s">
        <v>81</v>
      </c>
      <c r="C54" s="311"/>
      <c r="D54" s="311"/>
      <c r="E54" s="311"/>
      <c r="F54" s="311"/>
      <c r="G54" s="285">
        <v>1606892</v>
      </c>
      <c r="H54" s="303"/>
      <c r="I54" s="304"/>
      <c r="J54" s="304"/>
      <c r="K54" s="304"/>
      <c r="L54" s="265"/>
    </row>
    <row r="55" spans="1:12" ht="14.25" thickTop="1" thickBot="1" x14ac:dyDescent="0.25">
      <c r="A55" s="305" t="s">
        <v>82</v>
      </c>
      <c r="B55" s="306"/>
      <c r="C55" s="306"/>
      <c r="D55" s="306"/>
      <c r="E55" s="306"/>
      <c r="F55" s="307"/>
      <c r="G55" s="15">
        <f>G40+G35+G30+G14+G10+G3+G54</f>
        <v>29115777</v>
      </c>
      <c r="H55" s="308" t="s">
        <v>83</v>
      </c>
      <c r="I55" s="309"/>
      <c r="J55" s="309"/>
      <c r="K55" s="268"/>
      <c r="L55" s="19">
        <f>L3+L9+L22+L20+L37</f>
        <v>29115777</v>
      </c>
    </row>
    <row r="56" spans="1:12" ht="13.5" thickTop="1" x14ac:dyDescent="0.2">
      <c r="A56" s="266"/>
      <c r="B56" s="266"/>
      <c r="C56" s="266"/>
      <c r="D56" s="266"/>
      <c r="E56" s="266"/>
      <c r="F56" s="261"/>
      <c r="G56" s="45">
        <v>0</v>
      </c>
      <c r="L56" s="45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00000000-0004-0000-0F00-000000000000}"/>
  </hyperlinks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56"/>
  <sheetViews>
    <sheetView topLeftCell="A34" workbookViewId="0">
      <selection activeCell="L13" sqref="L13"/>
    </sheetView>
  </sheetViews>
  <sheetFormatPr defaultRowHeight="12.75" x14ac:dyDescent="0.2"/>
  <cols>
    <col min="1" max="1" width="4" style="11" customWidth="1"/>
    <col min="2" max="4" width="9.140625" style="11"/>
    <col min="5" max="5" width="12.5703125" style="11" customWidth="1"/>
    <col min="6" max="6" width="9.140625" style="11"/>
    <col min="7" max="7" width="12.5703125" style="11" customWidth="1"/>
    <col min="8" max="8" width="4.140625" style="11" customWidth="1"/>
    <col min="9" max="9" width="9.140625" style="11"/>
    <col min="10" max="10" width="22.28515625" style="11" customWidth="1"/>
    <col min="11" max="11" width="13.42578125" style="11" customWidth="1"/>
    <col min="12" max="12" width="18.5703125" style="11" bestFit="1" customWidth="1"/>
    <col min="13" max="14" width="20.28515625" style="11" bestFit="1" customWidth="1"/>
    <col min="15" max="15" width="18.7109375" style="11" bestFit="1" customWidth="1"/>
    <col min="16" max="16384" width="9.140625" style="11"/>
  </cols>
  <sheetData>
    <row r="1" spans="1:12" x14ac:dyDescent="0.2">
      <c r="A1" s="279" t="s">
        <v>292</v>
      </c>
      <c r="B1" s="280"/>
      <c r="C1" s="281"/>
      <c r="D1" s="280"/>
    </row>
    <row r="2" spans="1:12" x14ac:dyDescent="0.2">
      <c r="A2" s="320" t="s">
        <v>8</v>
      </c>
      <c r="B2" s="320"/>
      <c r="C2" s="320"/>
      <c r="D2" s="320"/>
      <c r="E2" s="320"/>
      <c r="F2" s="270"/>
      <c r="G2" s="271"/>
      <c r="H2" s="321" t="s">
        <v>9</v>
      </c>
      <c r="I2" s="322"/>
      <c r="J2" s="322"/>
      <c r="K2" s="272"/>
      <c r="L2" s="273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59"/>
      <c r="G3" s="274">
        <f>G4+G5+G6+G7+G8</f>
        <v>3492429</v>
      </c>
      <c r="H3" s="260" t="s">
        <v>0</v>
      </c>
      <c r="I3" s="324" t="s">
        <v>11</v>
      </c>
      <c r="J3" s="324"/>
      <c r="K3" s="261"/>
      <c r="L3" s="14">
        <f>L4+L5+L6+L7</f>
        <v>240061</v>
      </c>
    </row>
    <row r="4" spans="1:12" x14ac:dyDescent="0.2">
      <c r="A4" s="262"/>
      <c r="B4" s="263" t="s">
        <v>12</v>
      </c>
      <c r="C4" s="310" t="s">
        <v>13</v>
      </c>
      <c r="D4" s="310"/>
      <c r="E4" s="310"/>
      <c r="F4" s="263"/>
      <c r="G4" s="16">
        <v>2248419</v>
      </c>
      <c r="H4" s="264"/>
      <c r="I4" s="261" t="s">
        <v>12</v>
      </c>
      <c r="J4" s="261" t="s">
        <v>14</v>
      </c>
      <c r="K4" s="261"/>
      <c r="L4" s="18">
        <v>104014</v>
      </c>
    </row>
    <row r="5" spans="1:12" x14ac:dyDescent="0.2">
      <c r="A5" s="262"/>
      <c r="B5" s="263" t="s">
        <v>15</v>
      </c>
      <c r="C5" s="310" t="s">
        <v>16</v>
      </c>
      <c r="D5" s="310"/>
      <c r="E5" s="310"/>
      <c r="F5" s="263"/>
      <c r="G5" s="16">
        <v>0</v>
      </c>
      <c r="H5" s="264"/>
      <c r="I5" s="261" t="s">
        <v>17</v>
      </c>
      <c r="J5" s="261" t="s">
        <v>18</v>
      </c>
      <c r="K5" s="261"/>
      <c r="L5" s="18">
        <v>0</v>
      </c>
    </row>
    <row r="6" spans="1:12" x14ac:dyDescent="0.2">
      <c r="A6" s="262"/>
      <c r="B6" s="263" t="s">
        <v>19</v>
      </c>
      <c r="C6" s="310" t="s">
        <v>20</v>
      </c>
      <c r="D6" s="310"/>
      <c r="E6" s="310"/>
      <c r="F6" s="263"/>
      <c r="G6" s="16">
        <v>0</v>
      </c>
      <c r="H6" s="264"/>
      <c r="I6" s="261" t="s">
        <v>19</v>
      </c>
      <c r="J6" s="261" t="s">
        <v>21</v>
      </c>
      <c r="K6" s="261"/>
      <c r="L6" s="18">
        <v>74001</v>
      </c>
    </row>
    <row r="7" spans="1:12" x14ac:dyDescent="0.2">
      <c r="A7" s="262"/>
      <c r="B7" s="263" t="s">
        <v>22</v>
      </c>
      <c r="C7" s="310" t="s">
        <v>23</v>
      </c>
      <c r="D7" s="310"/>
      <c r="E7" s="310"/>
      <c r="F7" s="263"/>
      <c r="G7" s="16">
        <v>1244010</v>
      </c>
      <c r="H7" s="264"/>
      <c r="I7" s="261" t="s">
        <v>22</v>
      </c>
      <c r="J7" s="261" t="s">
        <v>24</v>
      </c>
      <c r="K7" s="261"/>
      <c r="L7" s="18">
        <v>62046</v>
      </c>
    </row>
    <row r="8" spans="1:12" x14ac:dyDescent="0.2">
      <c r="A8" s="262"/>
      <c r="B8" s="263" t="s">
        <v>25</v>
      </c>
      <c r="C8" s="310" t="s">
        <v>26</v>
      </c>
      <c r="D8" s="310"/>
      <c r="E8" s="310"/>
      <c r="F8" s="263"/>
      <c r="G8" s="16">
        <v>0</v>
      </c>
      <c r="H8" s="264"/>
      <c r="I8" s="261"/>
      <c r="J8" s="261"/>
      <c r="K8" s="261"/>
      <c r="L8" s="265"/>
    </row>
    <row r="9" spans="1:12" x14ac:dyDescent="0.2">
      <c r="A9" s="263"/>
      <c r="B9" s="263"/>
      <c r="C9" s="310"/>
      <c r="D9" s="310"/>
      <c r="E9" s="310"/>
      <c r="F9" s="263"/>
      <c r="G9" s="263"/>
      <c r="H9" s="264" t="s">
        <v>3</v>
      </c>
      <c r="I9" s="312" t="s">
        <v>27</v>
      </c>
      <c r="J9" s="312"/>
      <c r="K9" s="261"/>
      <c r="L9" s="12">
        <f>L11+L14+L18+L17</f>
        <v>350821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63"/>
      <c r="G10" s="13">
        <f>G11-G12</f>
        <v>0</v>
      </c>
      <c r="H10" s="264" t="s">
        <v>1</v>
      </c>
      <c r="I10" s="314" t="s">
        <v>29</v>
      </c>
      <c r="J10" s="314"/>
      <c r="K10" s="261"/>
      <c r="L10" s="12">
        <f>L11+L14</f>
        <v>287394</v>
      </c>
    </row>
    <row r="11" spans="1:12" x14ac:dyDescent="0.2">
      <c r="A11" s="262"/>
      <c r="B11" s="263" t="s">
        <v>12</v>
      </c>
      <c r="C11" s="310" t="s">
        <v>30</v>
      </c>
      <c r="D11" s="310"/>
      <c r="E11" s="310"/>
      <c r="F11" s="263"/>
      <c r="G11" s="16">
        <v>0</v>
      </c>
      <c r="H11" s="264"/>
      <c r="I11" s="261" t="s">
        <v>12</v>
      </c>
      <c r="J11" s="261" t="s">
        <v>31</v>
      </c>
      <c r="K11" s="261"/>
      <c r="L11" s="12">
        <f>L12-L13</f>
        <v>240026</v>
      </c>
    </row>
    <row r="12" spans="1:12" x14ac:dyDescent="0.2">
      <c r="A12" s="262"/>
      <c r="B12" s="263" t="s">
        <v>15</v>
      </c>
      <c r="C12" s="310" t="s">
        <v>32</v>
      </c>
      <c r="D12" s="310"/>
      <c r="E12" s="310"/>
      <c r="F12" s="263" t="s">
        <v>33</v>
      </c>
      <c r="G12" s="16">
        <v>0</v>
      </c>
      <c r="H12" s="264"/>
      <c r="I12" s="261"/>
      <c r="J12" s="261" t="s">
        <v>31</v>
      </c>
      <c r="K12" s="261"/>
      <c r="L12" s="18">
        <v>531968</v>
      </c>
    </row>
    <row r="13" spans="1:12" x14ac:dyDescent="0.2">
      <c r="A13" s="263"/>
      <c r="B13" s="263"/>
      <c r="C13" s="310"/>
      <c r="D13" s="310"/>
      <c r="E13" s="310"/>
      <c r="F13" s="263"/>
      <c r="G13" s="263"/>
      <c r="H13" s="264"/>
      <c r="I13" s="261"/>
      <c r="J13" s="261" t="s">
        <v>34</v>
      </c>
      <c r="K13" s="263" t="s">
        <v>33</v>
      </c>
      <c r="L13" s="18">
        <v>291942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63"/>
      <c r="G14" s="13">
        <f>G15+G22+G33-G20-G27</f>
        <v>53461</v>
      </c>
      <c r="H14" s="264"/>
      <c r="I14" s="261" t="s">
        <v>15</v>
      </c>
      <c r="J14" s="261" t="s">
        <v>36</v>
      </c>
      <c r="K14" s="261"/>
      <c r="L14" s="12">
        <f>L15-L16</f>
        <v>47368</v>
      </c>
    </row>
    <row r="15" spans="1:12" x14ac:dyDescent="0.2">
      <c r="A15" s="262"/>
      <c r="B15" s="263" t="s">
        <v>37</v>
      </c>
      <c r="C15" s="310" t="s">
        <v>38</v>
      </c>
      <c r="D15" s="310"/>
      <c r="E15" s="310"/>
      <c r="F15" s="263"/>
      <c r="G15" s="16">
        <f>G16+G19</f>
        <v>52946</v>
      </c>
      <c r="H15" s="264"/>
      <c r="I15" s="261"/>
      <c r="J15" s="261" t="s">
        <v>36</v>
      </c>
      <c r="K15" s="261"/>
      <c r="L15" s="18">
        <v>118419</v>
      </c>
    </row>
    <row r="16" spans="1:12" x14ac:dyDescent="0.2">
      <c r="A16" s="262"/>
      <c r="B16" s="283" t="s">
        <v>256</v>
      </c>
      <c r="C16" s="283" t="s">
        <v>257</v>
      </c>
      <c r="D16" s="263"/>
      <c r="E16" s="263"/>
      <c r="F16" s="263"/>
      <c r="G16" s="16">
        <v>0</v>
      </c>
      <c r="H16" s="264"/>
      <c r="I16" s="261"/>
      <c r="J16" s="261" t="s">
        <v>40</v>
      </c>
      <c r="K16" s="263" t="s">
        <v>33</v>
      </c>
      <c r="L16" s="18">
        <v>71051</v>
      </c>
    </row>
    <row r="17" spans="1:15" x14ac:dyDescent="0.2">
      <c r="A17" s="262"/>
      <c r="B17" s="283" t="s">
        <v>258</v>
      </c>
      <c r="C17" s="315" t="s">
        <v>259</v>
      </c>
      <c r="D17" s="315"/>
      <c r="E17" s="315"/>
      <c r="F17" s="283"/>
      <c r="G17" s="16">
        <v>0</v>
      </c>
      <c r="H17" s="264"/>
      <c r="I17" s="261" t="s">
        <v>19</v>
      </c>
      <c r="J17" s="45" t="s">
        <v>248</v>
      </c>
      <c r="K17" s="261"/>
      <c r="L17" s="282">
        <v>63427</v>
      </c>
    </row>
    <row r="18" spans="1:15" x14ac:dyDescent="0.2">
      <c r="A18" s="262"/>
      <c r="B18" s="283" t="s">
        <v>260</v>
      </c>
      <c r="C18" s="315" t="s">
        <v>262</v>
      </c>
      <c r="D18" s="315"/>
      <c r="E18" s="315"/>
      <c r="F18" s="283"/>
      <c r="G18" s="16">
        <v>0</v>
      </c>
      <c r="H18" s="264" t="s">
        <v>2</v>
      </c>
      <c r="I18" s="314" t="s">
        <v>44</v>
      </c>
      <c r="J18" s="314"/>
      <c r="K18" s="261"/>
      <c r="L18" s="18">
        <v>0</v>
      </c>
    </row>
    <row r="19" spans="1:15" x14ac:dyDescent="0.2">
      <c r="A19" s="262"/>
      <c r="B19" s="283" t="s">
        <v>263</v>
      </c>
      <c r="C19" s="315" t="s">
        <v>261</v>
      </c>
      <c r="D19" s="315"/>
      <c r="E19" s="315"/>
      <c r="F19" s="283"/>
      <c r="G19" s="16">
        <v>52946</v>
      </c>
      <c r="H19" s="264"/>
      <c r="I19" s="261"/>
      <c r="J19" s="261"/>
      <c r="K19" s="261"/>
      <c r="L19" s="265"/>
    </row>
    <row r="20" spans="1:15" x14ac:dyDescent="0.2">
      <c r="A20" s="262"/>
      <c r="B20" s="283" t="s">
        <v>264</v>
      </c>
      <c r="C20" s="310" t="s">
        <v>39</v>
      </c>
      <c r="D20" s="310"/>
      <c r="E20" s="310"/>
      <c r="F20" s="263" t="s">
        <v>33</v>
      </c>
      <c r="G20" s="16">
        <v>0</v>
      </c>
      <c r="H20" s="264" t="s">
        <v>4</v>
      </c>
      <c r="I20" s="312" t="s">
        <v>46</v>
      </c>
      <c r="J20" s="312"/>
      <c r="K20" s="261"/>
      <c r="L20" s="18">
        <v>0</v>
      </c>
    </row>
    <row r="21" spans="1:15" x14ac:dyDescent="0.2">
      <c r="A21" s="262"/>
      <c r="B21" s="283" t="s">
        <v>268</v>
      </c>
      <c r="C21" s="318" t="s">
        <v>275</v>
      </c>
      <c r="D21" s="310"/>
      <c r="E21" s="310"/>
      <c r="F21" s="283" t="s">
        <v>33</v>
      </c>
      <c r="G21" s="16">
        <v>0</v>
      </c>
      <c r="H21" s="264"/>
      <c r="I21" s="261"/>
      <c r="J21" s="261"/>
      <c r="K21" s="261"/>
      <c r="L21" s="265"/>
    </row>
    <row r="22" spans="1:15" x14ac:dyDescent="0.2">
      <c r="A22" s="262"/>
      <c r="B22" s="283" t="s">
        <v>265</v>
      </c>
      <c r="C22" s="310" t="s">
        <v>41</v>
      </c>
      <c r="D22" s="310"/>
      <c r="E22" s="310"/>
      <c r="F22" s="263"/>
      <c r="G22" s="16">
        <f>G23+G26</f>
        <v>0</v>
      </c>
      <c r="H22" s="264" t="s">
        <v>5</v>
      </c>
      <c r="I22" s="312" t="s">
        <v>48</v>
      </c>
      <c r="J22" s="312"/>
      <c r="K22" s="261"/>
      <c r="L22" s="12">
        <f>L23+L28+L29+L30+L32</f>
        <v>2032668</v>
      </c>
    </row>
    <row r="23" spans="1:15" x14ac:dyDescent="0.2">
      <c r="A23" s="262"/>
      <c r="B23" s="283" t="s">
        <v>256</v>
      </c>
      <c r="C23" s="283" t="s">
        <v>257</v>
      </c>
      <c r="D23" s="263"/>
      <c r="E23" s="263"/>
      <c r="F23" s="263"/>
      <c r="G23" s="16">
        <f>G24+G25</f>
        <v>0</v>
      </c>
      <c r="H23" s="264"/>
      <c r="I23" s="261" t="s">
        <v>12</v>
      </c>
      <c r="J23" s="261" t="s">
        <v>50</v>
      </c>
      <c r="K23" s="261"/>
      <c r="L23" s="18">
        <v>2714752</v>
      </c>
    </row>
    <row r="24" spans="1:15" x14ac:dyDescent="0.2">
      <c r="A24" s="262"/>
      <c r="B24" s="283" t="s">
        <v>258</v>
      </c>
      <c r="C24" s="283" t="s">
        <v>266</v>
      </c>
      <c r="D24" s="283"/>
      <c r="E24" s="283"/>
      <c r="F24" s="283"/>
      <c r="G24" s="16">
        <v>0</v>
      </c>
      <c r="H24" s="264"/>
      <c r="I24" s="261"/>
      <c r="J24" s="261" t="s">
        <v>52</v>
      </c>
      <c r="K24" s="261"/>
      <c r="L24" s="18">
        <v>2714752</v>
      </c>
    </row>
    <row r="25" spans="1:15" x14ac:dyDescent="0.2">
      <c r="A25" s="262"/>
      <c r="B25" s="283" t="s">
        <v>260</v>
      </c>
      <c r="C25" s="283" t="s">
        <v>267</v>
      </c>
      <c r="D25" s="283"/>
      <c r="E25" s="283"/>
      <c r="F25" s="283"/>
      <c r="G25" s="16">
        <v>0</v>
      </c>
      <c r="H25" s="264"/>
      <c r="I25" s="261"/>
      <c r="J25" s="261" t="s">
        <v>54</v>
      </c>
      <c r="K25" s="263" t="s">
        <v>33</v>
      </c>
      <c r="L25" s="267">
        <v>0</v>
      </c>
    </row>
    <row r="26" spans="1:15" x14ac:dyDescent="0.2">
      <c r="A26" s="262"/>
      <c r="B26" s="283" t="s">
        <v>255</v>
      </c>
      <c r="C26" s="283" t="s">
        <v>261</v>
      </c>
      <c r="D26" s="283"/>
      <c r="E26" s="283"/>
      <c r="F26" s="283"/>
      <c r="G26" s="16">
        <v>0</v>
      </c>
      <c r="H26" s="264"/>
      <c r="I26" s="261" t="s">
        <v>15</v>
      </c>
      <c r="J26" s="261" t="s">
        <v>55</v>
      </c>
      <c r="K26" s="261"/>
      <c r="L26" s="18">
        <v>0</v>
      </c>
    </row>
    <row r="27" spans="1:15" x14ac:dyDescent="0.2">
      <c r="B27" s="283" t="s">
        <v>264</v>
      </c>
      <c r="C27" s="310" t="s">
        <v>43</v>
      </c>
      <c r="D27" s="310"/>
      <c r="E27" s="310"/>
      <c r="F27" s="263" t="s">
        <v>33</v>
      </c>
      <c r="G27" s="16">
        <v>0</v>
      </c>
      <c r="H27" s="264"/>
      <c r="I27" s="261" t="s">
        <v>19</v>
      </c>
      <c r="J27" s="261" t="s">
        <v>57</v>
      </c>
      <c r="K27" s="261"/>
      <c r="L27" s="18">
        <v>0</v>
      </c>
    </row>
    <row r="28" spans="1:15" x14ac:dyDescent="0.2">
      <c r="A28" s="262"/>
      <c r="B28" s="283" t="s">
        <v>268</v>
      </c>
      <c r="C28" s="315" t="s">
        <v>269</v>
      </c>
      <c r="D28" s="316"/>
      <c r="E28" s="316"/>
      <c r="F28" s="283" t="s">
        <v>33</v>
      </c>
      <c r="G28" s="16">
        <v>0</v>
      </c>
      <c r="H28" s="264"/>
      <c r="I28" s="261" t="s">
        <v>22</v>
      </c>
      <c r="J28" s="261" t="s">
        <v>59</v>
      </c>
      <c r="K28" s="261"/>
      <c r="L28" s="18">
        <v>53888</v>
      </c>
    </row>
    <row r="29" spans="1:15" x14ac:dyDescent="0.2">
      <c r="A29" s="262"/>
      <c r="B29" s="283" t="s">
        <v>270</v>
      </c>
      <c r="C29" s="315" t="s">
        <v>271</v>
      </c>
      <c r="D29" s="315"/>
      <c r="E29" s="315"/>
      <c r="F29" s="283"/>
      <c r="G29" s="288">
        <v>0</v>
      </c>
      <c r="H29" s="264"/>
      <c r="I29" s="261" t="s">
        <v>25</v>
      </c>
      <c r="J29" s="261" t="s">
        <v>61</v>
      </c>
      <c r="K29" s="261"/>
      <c r="L29" s="18">
        <v>0</v>
      </c>
    </row>
    <row r="30" spans="1:15" x14ac:dyDescent="0.2">
      <c r="A30" s="262"/>
      <c r="B30" s="263" t="s">
        <v>22</v>
      </c>
      <c r="C30" s="310" t="s">
        <v>14</v>
      </c>
      <c r="D30" s="310"/>
      <c r="E30" s="310"/>
      <c r="F30" s="263"/>
      <c r="G30" s="286">
        <f>G31-G32</f>
        <v>0</v>
      </c>
      <c r="H30" s="264"/>
      <c r="I30" s="261" t="s">
        <v>63</v>
      </c>
      <c r="J30" s="261" t="s">
        <v>64</v>
      </c>
      <c r="K30" s="261"/>
      <c r="L30" s="18">
        <v>0</v>
      </c>
    </row>
    <row r="31" spans="1:15" x14ac:dyDescent="0.2">
      <c r="A31" s="262"/>
      <c r="B31" s="263" t="s">
        <v>25</v>
      </c>
      <c r="C31" s="310" t="s">
        <v>45</v>
      </c>
      <c r="D31" s="310"/>
      <c r="E31" s="310"/>
      <c r="F31" s="263"/>
      <c r="G31" s="17">
        <v>0</v>
      </c>
      <c r="H31" s="264"/>
      <c r="I31" s="261" t="s">
        <v>65</v>
      </c>
      <c r="J31" s="261" t="s">
        <v>66</v>
      </c>
      <c r="K31" s="261"/>
      <c r="L31" s="18">
        <v>0</v>
      </c>
    </row>
    <row r="32" spans="1:15" x14ac:dyDescent="0.2">
      <c r="A32" s="262"/>
      <c r="B32" s="283" t="s">
        <v>272</v>
      </c>
      <c r="C32" s="315" t="s">
        <v>273</v>
      </c>
      <c r="D32" s="316"/>
      <c r="E32" s="316"/>
      <c r="F32" s="263"/>
      <c r="G32" s="17">
        <v>0</v>
      </c>
      <c r="H32" s="264"/>
      <c r="I32" s="261" t="s">
        <v>68</v>
      </c>
      <c r="J32" s="261" t="s">
        <v>85</v>
      </c>
      <c r="K32" s="263" t="s">
        <v>33</v>
      </c>
      <c r="L32" s="12">
        <f>-L33-L35+L36</f>
        <v>-735972</v>
      </c>
      <c r="O32" s="11" t="s">
        <v>15</v>
      </c>
    </row>
    <row r="33" spans="1:12" x14ac:dyDescent="0.2">
      <c r="B33" s="283" t="s">
        <v>274</v>
      </c>
      <c r="C33" s="310" t="s">
        <v>47</v>
      </c>
      <c r="D33" s="310"/>
      <c r="E33" s="310"/>
      <c r="F33" s="263"/>
      <c r="G33" s="16">
        <v>515</v>
      </c>
      <c r="H33" s="264"/>
      <c r="I33" s="261"/>
      <c r="J33" s="261" t="s">
        <v>70</v>
      </c>
      <c r="K33" s="263" t="s">
        <v>33</v>
      </c>
      <c r="L33" s="18">
        <v>130294</v>
      </c>
    </row>
    <row r="34" spans="1:12" x14ac:dyDescent="0.2">
      <c r="B34" s="283"/>
      <c r="C34" s="317"/>
      <c r="D34" s="317"/>
      <c r="E34" s="317"/>
      <c r="F34" s="317"/>
      <c r="G34" s="16"/>
      <c r="H34" s="264"/>
      <c r="I34" s="261"/>
      <c r="J34" s="261"/>
      <c r="K34" s="263"/>
      <c r="L34" s="18"/>
    </row>
    <row r="35" spans="1:12" x14ac:dyDescent="0.2">
      <c r="A35" s="262" t="s">
        <v>5</v>
      </c>
      <c r="B35" s="262" t="s">
        <v>49</v>
      </c>
      <c r="C35" s="310"/>
      <c r="D35" s="310"/>
      <c r="E35" s="310"/>
      <c r="F35" s="263"/>
      <c r="G35" s="10">
        <f>G36-G37-G38</f>
        <v>5607</v>
      </c>
      <c r="H35" s="264"/>
      <c r="I35" s="261"/>
      <c r="J35" s="261" t="s">
        <v>71</v>
      </c>
      <c r="K35" s="263" t="s">
        <v>33</v>
      </c>
      <c r="L35" s="18">
        <v>605678</v>
      </c>
    </row>
    <row r="36" spans="1:12" x14ac:dyDescent="0.2">
      <c r="A36" s="262"/>
      <c r="B36" s="263" t="s">
        <v>12</v>
      </c>
      <c r="C36" s="310" t="s">
        <v>51</v>
      </c>
      <c r="D36" s="310"/>
      <c r="E36" s="310"/>
      <c r="F36" s="263"/>
      <c r="G36" s="17">
        <v>5607</v>
      </c>
      <c r="H36" s="264"/>
      <c r="I36" s="266"/>
      <c r="J36" s="261" t="s">
        <v>77</v>
      </c>
      <c r="K36" s="261"/>
      <c r="L36" s="18">
        <v>0</v>
      </c>
    </row>
    <row r="37" spans="1:12" x14ac:dyDescent="0.2">
      <c r="A37" s="262"/>
      <c r="B37" s="263"/>
      <c r="C37" s="310" t="s">
        <v>53</v>
      </c>
      <c r="D37" s="310"/>
      <c r="E37" s="310"/>
      <c r="F37" s="263" t="s">
        <v>33</v>
      </c>
      <c r="G37" s="17">
        <v>0</v>
      </c>
      <c r="H37" s="264" t="s">
        <v>6</v>
      </c>
      <c r="I37" s="312" t="s">
        <v>74</v>
      </c>
      <c r="J37" s="312"/>
      <c r="K37" s="261"/>
      <c r="L37" s="12">
        <f>L38+L39</f>
        <v>1773337</v>
      </c>
    </row>
    <row r="38" spans="1:12" x14ac:dyDescent="0.2">
      <c r="A38" s="262"/>
      <c r="B38" s="263"/>
      <c r="C38" s="313"/>
      <c r="D38" s="313"/>
      <c r="E38" s="313"/>
      <c r="G38" s="17">
        <v>0</v>
      </c>
      <c r="H38" s="264"/>
      <c r="I38" s="261" t="s">
        <v>12</v>
      </c>
      <c r="J38" s="261" t="s">
        <v>75</v>
      </c>
      <c r="K38" s="261"/>
      <c r="L38" s="18">
        <v>0</v>
      </c>
    </row>
    <row r="39" spans="1:12" x14ac:dyDescent="0.2">
      <c r="A39" s="262" t="s">
        <v>6</v>
      </c>
      <c r="B39" s="262" t="s">
        <v>56</v>
      </c>
      <c r="C39" s="310"/>
      <c r="D39" s="310"/>
      <c r="E39" s="310"/>
      <c r="F39" s="263"/>
      <c r="G39" s="9"/>
      <c r="H39" s="264"/>
      <c r="I39" s="261" t="s">
        <v>15</v>
      </c>
      <c r="J39" s="261" t="s">
        <v>77</v>
      </c>
      <c r="K39" s="261"/>
      <c r="L39" s="18">
        <v>1773337</v>
      </c>
    </row>
    <row r="40" spans="1:12" x14ac:dyDescent="0.2">
      <c r="A40" s="263"/>
      <c r="B40" s="263"/>
      <c r="C40" s="310" t="s">
        <v>58</v>
      </c>
      <c r="D40" s="310"/>
      <c r="E40" s="310"/>
      <c r="F40" s="263"/>
      <c r="G40" s="10">
        <f>G41+G44+G47</f>
        <v>835099</v>
      </c>
      <c r="H40" s="264"/>
      <c r="I40" s="261"/>
      <c r="J40" s="261"/>
      <c r="K40" s="261"/>
      <c r="L40" s="265"/>
    </row>
    <row r="41" spans="1:12" x14ac:dyDescent="0.2">
      <c r="A41" s="261"/>
      <c r="B41" s="263"/>
      <c r="C41" s="310" t="s">
        <v>60</v>
      </c>
      <c r="D41" s="310"/>
      <c r="E41" s="310"/>
      <c r="F41" s="263" t="s">
        <v>33</v>
      </c>
      <c r="G41" s="10">
        <f>G42-G43</f>
        <v>0</v>
      </c>
      <c r="H41" s="264"/>
      <c r="I41" s="261"/>
      <c r="J41" s="261"/>
      <c r="K41" s="261"/>
      <c r="L41" s="265"/>
    </row>
    <row r="42" spans="1:12" x14ac:dyDescent="0.2">
      <c r="A42" s="261"/>
      <c r="B42" s="263"/>
      <c r="C42" s="310" t="s">
        <v>62</v>
      </c>
      <c r="D42" s="310"/>
      <c r="E42" s="310"/>
      <c r="F42" s="263" t="s">
        <v>33</v>
      </c>
      <c r="G42" s="17">
        <v>0</v>
      </c>
      <c r="H42" s="264"/>
      <c r="I42" s="261"/>
      <c r="J42" s="261"/>
      <c r="K42" s="261"/>
      <c r="L42" s="265"/>
    </row>
    <row r="43" spans="1:12" x14ac:dyDescent="0.2">
      <c r="A43" s="284" t="s">
        <v>80</v>
      </c>
      <c r="B43" s="262" t="s">
        <v>67</v>
      </c>
      <c r="C43" s="310"/>
      <c r="D43" s="310"/>
      <c r="E43" s="310"/>
      <c r="F43" s="263"/>
      <c r="G43" s="17">
        <v>0</v>
      </c>
      <c r="H43" s="264"/>
      <c r="I43" s="261"/>
      <c r="J43" s="261"/>
      <c r="K43" s="261"/>
      <c r="L43" s="265"/>
    </row>
    <row r="44" spans="1:12" x14ac:dyDescent="0.2">
      <c r="A44" s="261"/>
      <c r="B44" s="263" t="s">
        <v>12</v>
      </c>
      <c r="C44" s="310" t="s">
        <v>69</v>
      </c>
      <c r="D44" s="310"/>
      <c r="E44" s="310"/>
      <c r="F44" s="263"/>
      <c r="G44" s="10">
        <f>G45-G46</f>
        <v>66019</v>
      </c>
      <c r="H44" s="264"/>
      <c r="I44" s="261"/>
      <c r="J44" s="261"/>
      <c r="K44" s="261"/>
      <c r="L44" s="265"/>
    </row>
    <row r="45" spans="1:12" x14ac:dyDescent="0.2">
      <c r="A45" s="261"/>
      <c r="B45" s="263"/>
      <c r="C45" s="310" t="s">
        <v>69</v>
      </c>
      <c r="D45" s="310"/>
      <c r="E45" s="310"/>
      <c r="F45" s="263"/>
      <c r="G45" s="17">
        <v>129637</v>
      </c>
      <c r="H45" s="264"/>
      <c r="I45" s="261"/>
      <c r="J45" s="261"/>
      <c r="K45" s="261"/>
      <c r="L45" s="265"/>
    </row>
    <row r="46" spans="1:12" x14ac:dyDescent="0.2">
      <c r="A46" s="261"/>
      <c r="B46" s="261"/>
      <c r="C46" s="310" t="s">
        <v>72</v>
      </c>
      <c r="D46" s="310"/>
      <c r="E46" s="310"/>
      <c r="F46" s="263" t="s">
        <v>33</v>
      </c>
      <c r="G46" s="18">
        <v>63618</v>
      </c>
      <c r="H46" s="266"/>
      <c r="I46" s="261"/>
      <c r="J46" s="261"/>
      <c r="K46" s="261"/>
      <c r="L46" s="265"/>
    </row>
    <row r="47" spans="1:12" x14ac:dyDescent="0.2">
      <c r="A47" s="261"/>
      <c r="B47" s="261" t="s">
        <v>15</v>
      </c>
      <c r="C47" s="310" t="s">
        <v>73</v>
      </c>
      <c r="D47" s="310"/>
      <c r="E47" s="310"/>
      <c r="F47" s="261"/>
      <c r="G47" s="12">
        <f>G48-G49</f>
        <v>769080</v>
      </c>
      <c r="H47" s="266"/>
      <c r="I47" s="261"/>
      <c r="J47" s="261"/>
      <c r="K47" s="261"/>
      <c r="L47" s="265"/>
    </row>
    <row r="48" spans="1:12" x14ac:dyDescent="0.2">
      <c r="A48" s="261"/>
      <c r="B48" s="261"/>
      <c r="C48" s="310" t="s">
        <v>73</v>
      </c>
      <c r="D48" s="310"/>
      <c r="E48" s="310"/>
      <c r="F48" s="261"/>
      <c r="G48" s="18">
        <v>1281800</v>
      </c>
      <c r="H48" s="266"/>
      <c r="I48" s="261"/>
      <c r="J48" s="261"/>
      <c r="K48" s="261"/>
      <c r="L48" s="265"/>
    </row>
    <row r="49" spans="1:12" x14ac:dyDescent="0.2">
      <c r="B49" s="261"/>
      <c r="C49" s="310" t="s">
        <v>76</v>
      </c>
      <c r="D49" s="310"/>
      <c r="E49" s="310"/>
      <c r="F49" s="263" t="s">
        <v>33</v>
      </c>
      <c r="G49" s="18">
        <v>512720</v>
      </c>
      <c r="H49" s="266"/>
      <c r="I49" s="261"/>
      <c r="J49" s="261"/>
      <c r="K49" s="261"/>
      <c r="L49" s="265"/>
    </row>
    <row r="50" spans="1:12" x14ac:dyDescent="0.2">
      <c r="A50" s="261"/>
      <c r="B50" s="261" t="s">
        <v>19</v>
      </c>
      <c r="C50" s="310" t="s">
        <v>84</v>
      </c>
      <c r="D50" s="310"/>
      <c r="E50" s="310"/>
      <c r="F50" s="261"/>
      <c r="G50" s="265"/>
      <c r="H50" s="266"/>
      <c r="I50" s="261"/>
      <c r="J50" s="261"/>
      <c r="K50" s="261"/>
      <c r="L50" s="265"/>
    </row>
    <row r="51" spans="1:12" x14ac:dyDescent="0.2">
      <c r="C51" s="310" t="s">
        <v>78</v>
      </c>
      <c r="D51" s="310"/>
      <c r="E51" s="310"/>
      <c r="F51" s="261"/>
      <c r="H51" s="266"/>
      <c r="I51" s="261"/>
      <c r="J51" s="261"/>
      <c r="K51" s="261"/>
      <c r="L51" s="265"/>
    </row>
    <row r="52" spans="1:12" x14ac:dyDescent="0.2">
      <c r="A52" s="266"/>
      <c r="B52" s="261"/>
      <c r="C52" s="310" t="s">
        <v>79</v>
      </c>
      <c r="D52" s="310"/>
      <c r="E52" s="310"/>
      <c r="F52" s="263" t="s">
        <v>33</v>
      </c>
      <c r="G52" s="261"/>
      <c r="H52" s="264"/>
      <c r="I52" s="261"/>
      <c r="J52" s="261"/>
      <c r="K52" s="261"/>
      <c r="L52" s="265"/>
    </row>
    <row r="53" spans="1:12" x14ac:dyDescent="0.2">
      <c r="A53" s="266"/>
      <c r="B53" s="261"/>
      <c r="C53" s="263"/>
      <c r="D53" s="263"/>
      <c r="E53" s="263"/>
      <c r="F53" s="263"/>
      <c r="G53" s="261"/>
      <c r="H53" s="264"/>
      <c r="I53" s="261"/>
      <c r="J53" s="261"/>
      <c r="K53" s="261"/>
      <c r="L53" s="265"/>
    </row>
    <row r="54" spans="1:12" ht="13.5" thickBot="1" x14ac:dyDescent="0.25">
      <c r="A54" s="266" t="s">
        <v>80</v>
      </c>
      <c r="B54" s="284" t="s">
        <v>81</v>
      </c>
      <c r="C54" s="311"/>
      <c r="D54" s="311"/>
      <c r="E54" s="311"/>
      <c r="F54" s="311"/>
      <c r="G54" s="285">
        <v>10291</v>
      </c>
      <c r="H54" s="303"/>
      <c r="I54" s="304"/>
      <c r="J54" s="304"/>
      <c r="K54" s="304"/>
      <c r="L54" s="265"/>
    </row>
    <row r="55" spans="1:12" ht="14.25" thickTop="1" thickBot="1" x14ac:dyDescent="0.25">
      <c r="A55" s="305" t="s">
        <v>82</v>
      </c>
      <c r="B55" s="306"/>
      <c r="C55" s="306"/>
      <c r="D55" s="306"/>
      <c r="E55" s="306"/>
      <c r="F55" s="307"/>
      <c r="G55" s="15">
        <f>G40+G35+G30+G14+G10+G3+G54</f>
        <v>4396887</v>
      </c>
      <c r="H55" s="308" t="s">
        <v>83</v>
      </c>
      <c r="I55" s="309"/>
      <c r="J55" s="309"/>
      <c r="K55" s="268"/>
      <c r="L55" s="19">
        <f>L3+L9+L22+L20+L37</f>
        <v>4396887</v>
      </c>
    </row>
    <row r="56" spans="1:12" ht="13.5" thickTop="1" x14ac:dyDescent="0.2">
      <c r="A56" s="266"/>
      <c r="B56" s="266"/>
      <c r="C56" s="266"/>
      <c r="D56" s="266"/>
      <c r="E56" s="266"/>
      <c r="F56" s="261"/>
      <c r="G56" s="45">
        <v>0</v>
      </c>
      <c r="L56" s="45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00000000-0004-0000-1000-000000000000}"/>
  </hyperlink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56"/>
  <sheetViews>
    <sheetView topLeftCell="A31" zoomScale="170" zoomScaleNormal="170" workbookViewId="0">
      <selection activeCell="L39" sqref="L39"/>
    </sheetView>
  </sheetViews>
  <sheetFormatPr defaultRowHeight="12.75" x14ac:dyDescent="0.2"/>
  <cols>
    <col min="1" max="1" width="4" style="11" customWidth="1"/>
    <col min="2" max="4" width="9.140625" style="11"/>
    <col min="5" max="5" width="12.5703125" style="11" customWidth="1"/>
    <col min="6" max="6" width="9.140625" style="11"/>
    <col min="7" max="7" width="12.5703125" style="11" customWidth="1"/>
    <col min="8" max="8" width="4.140625" style="11" customWidth="1"/>
    <col min="9" max="9" width="9.140625" style="11"/>
    <col min="10" max="10" width="22.28515625" style="11" customWidth="1"/>
    <col min="11" max="11" width="13.42578125" style="11" customWidth="1"/>
    <col min="12" max="12" width="18.5703125" style="11" bestFit="1" customWidth="1"/>
    <col min="13" max="14" width="20.28515625" style="11" bestFit="1" customWidth="1"/>
    <col min="15" max="15" width="18.7109375" style="11" bestFit="1" customWidth="1"/>
    <col min="16" max="16384" width="9.140625" style="11"/>
  </cols>
  <sheetData>
    <row r="1" spans="1:12" x14ac:dyDescent="0.2">
      <c r="A1" s="279" t="s">
        <v>277</v>
      </c>
      <c r="B1" s="280"/>
      <c r="C1" s="281"/>
      <c r="D1" s="280"/>
    </row>
    <row r="2" spans="1:12" x14ac:dyDescent="0.2">
      <c r="A2" s="320" t="s">
        <v>8</v>
      </c>
      <c r="B2" s="320"/>
      <c r="C2" s="320"/>
      <c r="D2" s="320"/>
      <c r="E2" s="320"/>
      <c r="F2" s="270"/>
      <c r="G2" s="271"/>
      <c r="H2" s="321" t="s">
        <v>9</v>
      </c>
      <c r="I2" s="322"/>
      <c r="J2" s="322"/>
      <c r="K2" s="272"/>
      <c r="L2" s="273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59"/>
      <c r="G3" s="274">
        <f>G4+G5+G6+G7+G8</f>
        <v>4021287.6199999996</v>
      </c>
      <c r="H3" s="260" t="s">
        <v>0</v>
      </c>
      <c r="I3" s="324" t="s">
        <v>11</v>
      </c>
      <c r="J3" s="324"/>
      <c r="K3" s="261"/>
      <c r="L3" s="14">
        <f>L4+L5+L6+L7</f>
        <v>19018004.789999999</v>
      </c>
    </row>
    <row r="4" spans="1:12" x14ac:dyDescent="0.2">
      <c r="A4" s="262"/>
      <c r="B4" s="263" t="s">
        <v>12</v>
      </c>
      <c r="C4" s="310" t="s">
        <v>13</v>
      </c>
      <c r="D4" s="310"/>
      <c r="E4" s="310"/>
      <c r="F4" s="263"/>
      <c r="G4" s="16">
        <v>913350.32</v>
      </c>
      <c r="H4" s="264"/>
      <c r="I4" s="261" t="s">
        <v>12</v>
      </c>
      <c r="J4" s="261" t="s">
        <v>14</v>
      </c>
      <c r="K4" s="261"/>
      <c r="L4" s="18">
        <v>5475.03</v>
      </c>
    </row>
    <row r="5" spans="1:12" x14ac:dyDescent="0.2">
      <c r="A5" s="262"/>
      <c r="B5" s="263" t="s">
        <v>15</v>
      </c>
      <c r="C5" s="310" t="s">
        <v>16</v>
      </c>
      <c r="D5" s="310"/>
      <c r="E5" s="310"/>
      <c r="F5" s="263"/>
      <c r="G5" s="16">
        <v>3107937.3</v>
      </c>
      <c r="H5" s="264"/>
      <c r="I5" s="261" t="s">
        <v>17</v>
      </c>
      <c r="J5" s="261" t="s">
        <v>18</v>
      </c>
      <c r="K5" s="261"/>
      <c r="L5" s="18">
        <v>0</v>
      </c>
    </row>
    <row r="6" spans="1:12" x14ac:dyDescent="0.2">
      <c r="A6" s="262"/>
      <c r="B6" s="263" t="s">
        <v>19</v>
      </c>
      <c r="C6" s="310" t="s">
        <v>20</v>
      </c>
      <c r="D6" s="310"/>
      <c r="E6" s="310"/>
      <c r="F6" s="263"/>
      <c r="G6" s="16">
        <v>0</v>
      </c>
      <c r="H6" s="264"/>
      <c r="I6" s="261" t="s">
        <v>19</v>
      </c>
      <c r="J6" s="261" t="s">
        <v>21</v>
      </c>
      <c r="K6" s="261"/>
      <c r="L6" s="18">
        <v>3454104.23</v>
      </c>
    </row>
    <row r="7" spans="1:12" x14ac:dyDescent="0.2">
      <c r="A7" s="262"/>
      <c r="B7" s="263" t="s">
        <v>22</v>
      </c>
      <c r="C7" s="310" t="s">
        <v>23</v>
      </c>
      <c r="D7" s="310"/>
      <c r="E7" s="310"/>
      <c r="F7" s="263"/>
      <c r="G7" s="16">
        <v>0</v>
      </c>
      <c r="H7" s="264"/>
      <c r="I7" s="261" t="s">
        <v>22</v>
      </c>
      <c r="J7" s="261" t="s">
        <v>24</v>
      </c>
      <c r="K7" s="261"/>
      <c r="L7" s="18">
        <v>15558425.529999999</v>
      </c>
    </row>
    <row r="8" spans="1:12" x14ac:dyDescent="0.2">
      <c r="A8" s="262"/>
      <c r="B8" s="263" t="s">
        <v>25</v>
      </c>
      <c r="C8" s="310" t="s">
        <v>26</v>
      </c>
      <c r="D8" s="310"/>
      <c r="E8" s="310"/>
      <c r="F8" s="263"/>
      <c r="G8" s="16">
        <v>0</v>
      </c>
      <c r="H8" s="264"/>
      <c r="I8" s="261"/>
      <c r="J8" s="261"/>
      <c r="K8" s="261"/>
      <c r="L8" s="265"/>
    </row>
    <row r="9" spans="1:12" x14ac:dyDescent="0.2">
      <c r="A9" s="263"/>
      <c r="B9" s="263"/>
      <c r="C9" s="310"/>
      <c r="D9" s="310"/>
      <c r="E9" s="310"/>
      <c r="F9" s="263"/>
      <c r="G9" s="263"/>
      <c r="H9" s="264" t="s">
        <v>3</v>
      </c>
      <c r="I9" s="312" t="s">
        <v>27</v>
      </c>
      <c r="J9" s="312"/>
      <c r="K9" s="261"/>
      <c r="L9" s="12">
        <f>L11+L14+L18+L17</f>
        <v>31214112.180000003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63"/>
      <c r="G10" s="13">
        <f>G11-G12</f>
        <v>0</v>
      </c>
      <c r="H10" s="264" t="s">
        <v>1</v>
      </c>
      <c r="I10" s="314" t="s">
        <v>29</v>
      </c>
      <c r="J10" s="314"/>
      <c r="K10" s="261"/>
      <c r="L10" s="12">
        <f>L11+L14</f>
        <v>37941550.230000004</v>
      </c>
    </row>
    <row r="11" spans="1:12" x14ac:dyDescent="0.2">
      <c r="A11" s="262"/>
      <c r="B11" s="263" t="s">
        <v>12</v>
      </c>
      <c r="C11" s="310" t="s">
        <v>30</v>
      </c>
      <c r="D11" s="310"/>
      <c r="E11" s="310"/>
      <c r="F11" s="263"/>
      <c r="G11" s="16">
        <v>0</v>
      </c>
      <c r="H11" s="264"/>
      <c r="I11" s="261" t="s">
        <v>12</v>
      </c>
      <c r="J11" s="261" t="s">
        <v>31</v>
      </c>
      <c r="K11" s="261"/>
      <c r="L11" s="12">
        <f>L12-L13</f>
        <v>36390917.740000002</v>
      </c>
    </row>
    <row r="12" spans="1:12" x14ac:dyDescent="0.2">
      <c r="A12" s="262"/>
      <c r="B12" s="263" t="s">
        <v>15</v>
      </c>
      <c r="C12" s="310" t="s">
        <v>32</v>
      </c>
      <c r="D12" s="310"/>
      <c r="E12" s="310"/>
      <c r="F12" s="263" t="s">
        <v>33</v>
      </c>
      <c r="G12" s="16">
        <v>0</v>
      </c>
      <c r="H12" s="264"/>
      <c r="I12" s="261"/>
      <c r="J12" s="261" t="s">
        <v>31</v>
      </c>
      <c r="K12" s="261"/>
      <c r="L12" s="18">
        <v>36390917.740000002</v>
      </c>
    </row>
    <row r="13" spans="1:12" x14ac:dyDescent="0.2">
      <c r="A13" s="263"/>
      <c r="B13" s="263"/>
      <c r="C13" s="310"/>
      <c r="D13" s="310"/>
      <c r="E13" s="310"/>
      <c r="F13" s="263"/>
      <c r="G13" s="263"/>
      <c r="H13" s="264"/>
      <c r="I13" s="261"/>
      <c r="J13" s="261" t="s">
        <v>34</v>
      </c>
      <c r="K13" s="263" t="s">
        <v>33</v>
      </c>
      <c r="L13" s="18">
        <v>0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63"/>
      <c r="G14" s="13">
        <f>G15+G22+G33-G20-G27</f>
        <v>40951432.489999995</v>
      </c>
      <c r="H14" s="264"/>
      <c r="I14" s="261" t="s">
        <v>15</v>
      </c>
      <c r="J14" s="261" t="s">
        <v>36</v>
      </c>
      <c r="K14" s="261"/>
      <c r="L14" s="12">
        <f>L15-L16</f>
        <v>1550632.49</v>
      </c>
    </row>
    <row r="15" spans="1:12" x14ac:dyDescent="0.2">
      <c r="A15" s="262"/>
      <c r="B15" s="263" t="s">
        <v>37</v>
      </c>
      <c r="C15" s="310" t="s">
        <v>38</v>
      </c>
      <c r="D15" s="310"/>
      <c r="E15" s="310"/>
      <c r="F15" s="263"/>
      <c r="G15" s="16">
        <v>21381086.59</v>
      </c>
      <c r="H15" s="264"/>
      <c r="I15" s="261"/>
      <c r="J15" s="261" t="s">
        <v>36</v>
      </c>
      <c r="K15" s="261"/>
      <c r="L15" s="18">
        <v>1550632.49</v>
      </c>
    </row>
    <row r="16" spans="1:12" x14ac:dyDescent="0.2">
      <c r="A16" s="262"/>
      <c r="B16" s="283" t="s">
        <v>256</v>
      </c>
      <c r="C16" s="283" t="s">
        <v>257</v>
      </c>
      <c r="D16" s="263"/>
      <c r="E16" s="263"/>
      <c r="F16" s="263"/>
      <c r="G16" s="16">
        <f>G17+G18</f>
        <v>0</v>
      </c>
      <c r="H16" s="264"/>
      <c r="I16" s="261"/>
      <c r="J16" s="261" t="s">
        <v>40</v>
      </c>
      <c r="K16" s="263" t="s">
        <v>33</v>
      </c>
      <c r="L16" s="18">
        <v>0</v>
      </c>
    </row>
    <row r="17" spans="1:12" x14ac:dyDescent="0.2">
      <c r="A17" s="262"/>
      <c r="B17" s="283" t="s">
        <v>258</v>
      </c>
      <c r="C17" s="315" t="s">
        <v>259</v>
      </c>
      <c r="D17" s="315"/>
      <c r="E17" s="315"/>
      <c r="F17" s="283"/>
      <c r="G17" s="16">
        <v>0</v>
      </c>
      <c r="H17" s="264"/>
      <c r="I17" s="261" t="s">
        <v>19</v>
      </c>
      <c r="J17" s="45" t="s">
        <v>248</v>
      </c>
      <c r="K17" s="261"/>
      <c r="L17" s="282">
        <v>-6727438.0499999998</v>
      </c>
    </row>
    <row r="18" spans="1:12" x14ac:dyDescent="0.2">
      <c r="A18" s="262"/>
      <c r="B18" s="283" t="s">
        <v>260</v>
      </c>
      <c r="C18" s="315" t="s">
        <v>262</v>
      </c>
      <c r="D18" s="315"/>
      <c r="E18" s="315"/>
      <c r="F18" s="283"/>
      <c r="G18" s="16">
        <v>0</v>
      </c>
      <c r="H18" s="264" t="s">
        <v>2</v>
      </c>
      <c r="I18" s="314" t="s">
        <v>44</v>
      </c>
      <c r="J18" s="314"/>
      <c r="K18" s="261"/>
      <c r="L18" s="18">
        <v>0</v>
      </c>
    </row>
    <row r="19" spans="1:12" x14ac:dyDescent="0.2">
      <c r="A19" s="262"/>
      <c r="B19" s="283" t="s">
        <v>263</v>
      </c>
      <c r="C19" s="315" t="s">
        <v>261</v>
      </c>
      <c r="D19" s="315"/>
      <c r="E19" s="315"/>
      <c r="F19" s="283"/>
      <c r="G19" s="16">
        <v>0</v>
      </c>
      <c r="H19" s="264"/>
      <c r="I19" s="261"/>
      <c r="J19" s="261"/>
      <c r="K19" s="261"/>
      <c r="L19" s="265"/>
    </row>
    <row r="20" spans="1:12" x14ac:dyDescent="0.2">
      <c r="A20" s="262"/>
      <c r="B20" s="283" t="s">
        <v>264</v>
      </c>
      <c r="C20" s="310" t="s">
        <v>39</v>
      </c>
      <c r="D20" s="310"/>
      <c r="E20" s="310"/>
      <c r="F20" s="263" t="s">
        <v>33</v>
      </c>
      <c r="G20" s="16">
        <v>0</v>
      </c>
      <c r="H20" s="264" t="s">
        <v>4</v>
      </c>
      <c r="I20" s="312" t="s">
        <v>46</v>
      </c>
      <c r="J20" s="312"/>
      <c r="K20" s="261"/>
      <c r="L20" s="18">
        <v>0</v>
      </c>
    </row>
    <row r="21" spans="1:12" x14ac:dyDescent="0.2">
      <c r="A21" s="262"/>
      <c r="B21" s="283" t="s">
        <v>268</v>
      </c>
      <c r="C21" s="318" t="s">
        <v>275</v>
      </c>
      <c r="D21" s="310"/>
      <c r="E21" s="310"/>
      <c r="F21" s="283" t="s">
        <v>33</v>
      </c>
      <c r="G21" s="16">
        <v>0</v>
      </c>
      <c r="H21" s="264"/>
      <c r="I21" s="261"/>
      <c r="J21" s="261"/>
      <c r="K21" s="261"/>
      <c r="L21" s="265"/>
    </row>
    <row r="22" spans="1:12" x14ac:dyDescent="0.2">
      <c r="A22" s="262"/>
      <c r="B22" s="283" t="s">
        <v>265</v>
      </c>
      <c r="C22" s="310" t="s">
        <v>41</v>
      </c>
      <c r="D22" s="310"/>
      <c r="E22" s="310"/>
      <c r="F22" s="263"/>
      <c r="G22" s="16">
        <v>19565492.18</v>
      </c>
      <c r="H22" s="264" t="s">
        <v>5</v>
      </c>
      <c r="I22" s="312" t="s">
        <v>48</v>
      </c>
      <c r="J22" s="312"/>
      <c r="K22" s="261"/>
      <c r="L22" s="12">
        <f>L23+L28+L29+L30-L32</f>
        <v>6639402.0899999999</v>
      </c>
    </row>
    <row r="23" spans="1:12" x14ac:dyDescent="0.2">
      <c r="A23" s="262"/>
      <c r="B23" s="283" t="s">
        <v>256</v>
      </c>
      <c r="C23" s="283" t="s">
        <v>257</v>
      </c>
      <c r="D23" s="263"/>
      <c r="E23" s="263"/>
      <c r="F23" s="263"/>
      <c r="G23" s="16">
        <f>G24+G25</f>
        <v>0</v>
      </c>
      <c r="H23" s="264"/>
      <c r="I23" s="261" t="s">
        <v>12</v>
      </c>
      <c r="J23" s="261" t="s">
        <v>50</v>
      </c>
      <c r="K23" s="261"/>
      <c r="L23" s="18">
        <v>7800000</v>
      </c>
    </row>
    <row r="24" spans="1:12" x14ac:dyDescent="0.2">
      <c r="A24" s="262"/>
      <c r="B24" s="283" t="s">
        <v>258</v>
      </c>
      <c r="C24" s="283" t="s">
        <v>266</v>
      </c>
      <c r="D24" s="283"/>
      <c r="E24" s="283"/>
      <c r="F24" s="283"/>
      <c r="G24" s="16">
        <v>0</v>
      </c>
      <c r="H24" s="264"/>
      <c r="I24" s="261"/>
      <c r="J24" s="261" t="s">
        <v>52</v>
      </c>
      <c r="K24" s="261"/>
      <c r="L24" s="18">
        <v>7800000</v>
      </c>
    </row>
    <row r="25" spans="1:12" x14ac:dyDescent="0.2">
      <c r="A25" s="262"/>
      <c r="B25" s="283" t="s">
        <v>260</v>
      </c>
      <c r="C25" s="283" t="s">
        <v>267</v>
      </c>
      <c r="D25" s="283"/>
      <c r="E25" s="283"/>
      <c r="F25" s="283"/>
      <c r="G25" s="16">
        <v>0</v>
      </c>
      <c r="H25" s="264"/>
      <c r="I25" s="261"/>
      <c r="J25" s="261" t="s">
        <v>54</v>
      </c>
      <c r="K25" s="263" t="s">
        <v>33</v>
      </c>
      <c r="L25" s="267">
        <v>0</v>
      </c>
    </row>
    <row r="26" spans="1:12" x14ac:dyDescent="0.2">
      <c r="A26" s="262"/>
      <c r="B26" s="283" t="s">
        <v>255</v>
      </c>
      <c r="C26" s="283" t="s">
        <v>261</v>
      </c>
      <c r="D26" s="283"/>
      <c r="E26" s="283"/>
      <c r="F26" s="283"/>
      <c r="G26" s="16">
        <v>0</v>
      </c>
      <c r="H26" s="264"/>
      <c r="I26" s="261" t="s">
        <v>15</v>
      </c>
      <c r="J26" s="261" t="s">
        <v>55</v>
      </c>
      <c r="K26" s="261"/>
      <c r="L26" s="18">
        <v>0</v>
      </c>
    </row>
    <row r="27" spans="1:12" x14ac:dyDescent="0.2">
      <c r="B27" s="283" t="s">
        <v>264</v>
      </c>
      <c r="C27" s="310" t="s">
        <v>43</v>
      </c>
      <c r="D27" s="310"/>
      <c r="E27" s="310"/>
      <c r="F27" s="263" t="s">
        <v>33</v>
      </c>
      <c r="G27" s="16">
        <v>0</v>
      </c>
      <c r="H27" s="264"/>
      <c r="I27" s="261" t="s">
        <v>19</v>
      </c>
      <c r="J27" s="261" t="s">
        <v>57</v>
      </c>
      <c r="K27" s="261"/>
      <c r="L27" s="18">
        <v>0</v>
      </c>
    </row>
    <row r="28" spans="1:12" x14ac:dyDescent="0.2">
      <c r="A28" s="262"/>
      <c r="B28" s="283" t="s">
        <v>268</v>
      </c>
      <c r="C28" s="315" t="s">
        <v>269</v>
      </c>
      <c r="D28" s="316"/>
      <c r="E28" s="316"/>
      <c r="F28" s="283" t="s">
        <v>33</v>
      </c>
      <c r="G28" s="16">
        <v>0</v>
      </c>
      <c r="H28" s="264"/>
      <c r="I28" s="261" t="s">
        <v>22</v>
      </c>
      <c r="J28" s="261" t="s">
        <v>59</v>
      </c>
      <c r="K28" s="261"/>
      <c r="L28" s="18">
        <v>0</v>
      </c>
    </row>
    <row r="29" spans="1:12" x14ac:dyDescent="0.2">
      <c r="A29" s="262"/>
      <c r="B29" s="283" t="s">
        <v>270</v>
      </c>
      <c r="C29" s="315" t="s">
        <v>271</v>
      </c>
      <c r="D29" s="315"/>
      <c r="E29" s="315"/>
      <c r="F29" s="283"/>
      <c r="G29" s="288">
        <v>0</v>
      </c>
      <c r="H29" s="264"/>
      <c r="I29" s="261" t="s">
        <v>25</v>
      </c>
      <c r="J29" s="261" t="s">
        <v>61</v>
      </c>
      <c r="K29" s="261"/>
      <c r="L29" s="18">
        <v>0</v>
      </c>
    </row>
    <row r="30" spans="1:12" x14ac:dyDescent="0.2">
      <c r="A30" s="262"/>
      <c r="B30" s="263" t="s">
        <v>22</v>
      </c>
      <c r="C30" s="310" t="s">
        <v>14</v>
      </c>
      <c r="D30" s="310"/>
      <c r="E30" s="310"/>
      <c r="F30" s="263"/>
      <c r="G30" s="286">
        <v>10424104.689999999</v>
      </c>
      <c r="H30" s="264"/>
      <c r="I30" s="261" t="s">
        <v>63</v>
      </c>
      <c r="J30" s="261" t="s">
        <v>64</v>
      </c>
      <c r="K30" s="261"/>
      <c r="L30" s="18">
        <v>0</v>
      </c>
    </row>
    <row r="31" spans="1:12" x14ac:dyDescent="0.2">
      <c r="A31" s="262"/>
      <c r="B31" s="263" t="s">
        <v>25</v>
      </c>
      <c r="C31" s="310" t="s">
        <v>45</v>
      </c>
      <c r="D31" s="310"/>
      <c r="E31" s="310"/>
      <c r="F31" s="263"/>
      <c r="G31" s="17">
        <v>0</v>
      </c>
      <c r="H31" s="264"/>
      <c r="I31" s="261" t="s">
        <v>65</v>
      </c>
      <c r="J31" s="261" t="s">
        <v>66</v>
      </c>
      <c r="K31" s="261"/>
      <c r="L31" s="18">
        <v>0</v>
      </c>
    </row>
    <row r="32" spans="1:12" x14ac:dyDescent="0.2">
      <c r="A32" s="262"/>
      <c r="B32" s="283" t="s">
        <v>272</v>
      </c>
      <c r="C32" s="315" t="s">
        <v>273</v>
      </c>
      <c r="D32" s="316"/>
      <c r="E32" s="316"/>
      <c r="F32" s="263"/>
      <c r="G32" s="17">
        <v>0</v>
      </c>
      <c r="H32" s="264"/>
      <c r="I32" s="261" t="s">
        <v>68</v>
      </c>
      <c r="J32" s="261" t="s">
        <v>85</v>
      </c>
      <c r="K32" s="263" t="s">
        <v>33</v>
      </c>
      <c r="L32" s="12">
        <f>L33+L35+L36</f>
        <v>1160597.9099999999</v>
      </c>
    </row>
    <row r="33" spans="1:12" x14ac:dyDescent="0.2">
      <c r="B33" s="283" t="s">
        <v>274</v>
      </c>
      <c r="C33" s="310" t="s">
        <v>47</v>
      </c>
      <c r="D33" s="310"/>
      <c r="E33" s="310"/>
      <c r="F33" s="263"/>
      <c r="G33" s="16">
        <v>4853.72</v>
      </c>
      <c r="H33" s="264"/>
      <c r="I33" s="261"/>
      <c r="J33" s="261" t="s">
        <v>70</v>
      </c>
      <c r="K33" s="263" t="s">
        <v>33</v>
      </c>
      <c r="L33" s="18">
        <v>0</v>
      </c>
    </row>
    <row r="34" spans="1:12" x14ac:dyDescent="0.2">
      <c r="B34" s="283"/>
      <c r="C34" s="317"/>
      <c r="D34" s="317"/>
      <c r="E34" s="317"/>
      <c r="F34" s="317"/>
      <c r="G34" s="16"/>
      <c r="H34" s="264"/>
      <c r="I34" s="261"/>
      <c r="J34" s="261"/>
      <c r="K34" s="263"/>
      <c r="L34" s="18"/>
    </row>
    <row r="35" spans="1:12" x14ac:dyDescent="0.2">
      <c r="A35" s="262" t="s">
        <v>5</v>
      </c>
      <c r="B35" s="262" t="s">
        <v>49</v>
      </c>
      <c r="C35" s="310"/>
      <c r="D35" s="310"/>
      <c r="E35" s="310"/>
      <c r="F35" s="263"/>
      <c r="G35" s="10">
        <f>G36-G37-G38</f>
        <v>414181.61</v>
      </c>
      <c r="H35" s="264"/>
      <c r="I35" s="261"/>
      <c r="J35" s="261" t="s">
        <v>71</v>
      </c>
      <c r="K35" s="263" t="s">
        <v>33</v>
      </c>
      <c r="L35" s="18">
        <v>1160597.9099999999</v>
      </c>
    </row>
    <row r="36" spans="1:12" x14ac:dyDescent="0.2">
      <c r="A36" s="262"/>
      <c r="B36" s="263" t="s">
        <v>12</v>
      </c>
      <c r="C36" s="310" t="s">
        <v>51</v>
      </c>
      <c r="D36" s="310"/>
      <c r="E36" s="310"/>
      <c r="F36" s="263"/>
      <c r="G36" s="17">
        <v>414181.61</v>
      </c>
      <c r="H36" s="264"/>
      <c r="I36" s="266"/>
      <c r="J36" s="261" t="s">
        <v>77</v>
      </c>
      <c r="K36" s="261"/>
      <c r="L36" s="18">
        <v>0</v>
      </c>
    </row>
    <row r="37" spans="1:12" x14ac:dyDescent="0.2">
      <c r="A37" s="262"/>
      <c r="B37" s="263"/>
      <c r="C37" s="310" t="s">
        <v>53</v>
      </c>
      <c r="D37" s="310"/>
      <c r="E37" s="310"/>
      <c r="F37" s="263" t="s">
        <v>33</v>
      </c>
      <c r="G37" s="17">
        <v>0</v>
      </c>
      <c r="H37" s="264" t="s">
        <v>6</v>
      </c>
      <c r="I37" s="312" t="s">
        <v>74</v>
      </c>
      <c r="J37" s="312"/>
      <c r="K37" s="261"/>
      <c r="L37" s="12">
        <f>L38+L39</f>
        <v>330931.19</v>
      </c>
    </row>
    <row r="38" spans="1:12" x14ac:dyDescent="0.2">
      <c r="A38" s="262"/>
      <c r="B38" s="263"/>
      <c r="C38" s="313"/>
      <c r="D38" s="313"/>
      <c r="E38" s="313"/>
      <c r="G38" s="17">
        <v>0</v>
      </c>
      <c r="H38" s="264"/>
      <c r="I38" s="261" t="s">
        <v>12</v>
      </c>
      <c r="J38" s="261" t="s">
        <v>75</v>
      </c>
      <c r="K38" s="261"/>
      <c r="L38" s="18">
        <v>330931.19</v>
      </c>
    </row>
    <row r="39" spans="1:12" x14ac:dyDescent="0.2">
      <c r="A39" s="262" t="s">
        <v>6</v>
      </c>
      <c r="B39" s="262" t="s">
        <v>56</v>
      </c>
      <c r="C39" s="310"/>
      <c r="D39" s="310"/>
      <c r="E39" s="310"/>
      <c r="F39" s="263"/>
      <c r="G39" s="9">
        <v>0</v>
      </c>
      <c r="H39" s="264"/>
      <c r="I39" s="261" t="s">
        <v>15</v>
      </c>
      <c r="J39" s="261" t="s">
        <v>77</v>
      </c>
      <c r="K39" s="261"/>
      <c r="L39" s="18">
        <v>0</v>
      </c>
    </row>
    <row r="40" spans="1:12" x14ac:dyDescent="0.2">
      <c r="A40" s="263"/>
      <c r="B40" s="263"/>
      <c r="C40" s="310" t="s">
        <v>58</v>
      </c>
      <c r="D40" s="310"/>
      <c r="E40" s="310"/>
      <c r="F40" s="263"/>
      <c r="G40" s="10">
        <v>285000</v>
      </c>
      <c r="H40" s="264"/>
      <c r="I40" s="261"/>
      <c r="J40" s="261"/>
      <c r="K40" s="261"/>
      <c r="L40" s="265"/>
    </row>
    <row r="41" spans="1:12" x14ac:dyDescent="0.2">
      <c r="A41" s="261"/>
      <c r="B41" s="263"/>
      <c r="C41" s="310" t="s">
        <v>60</v>
      </c>
      <c r="D41" s="310"/>
      <c r="E41" s="310"/>
      <c r="F41" s="263" t="s">
        <v>33</v>
      </c>
      <c r="G41" s="10">
        <v>0</v>
      </c>
      <c r="H41" s="264"/>
      <c r="I41" s="261"/>
      <c r="J41" s="261"/>
      <c r="K41" s="261"/>
      <c r="L41" s="265"/>
    </row>
    <row r="42" spans="1:12" x14ac:dyDescent="0.2">
      <c r="A42" s="261"/>
      <c r="B42" s="263"/>
      <c r="C42" s="310" t="s">
        <v>62</v>
      </c>
      <c r="D42" s="310"/>
      <c r="E42" s="310"/>
      <c r="F42" s="263" t="s">
        <v>33</v>
      </c>
      <c r="G42" s="17">
        <v>0</v>
      </c>
      <c r="H42" s="264"/>
      <c r="I42" s="261"/>
      <c r="J42" s="261"/>
      <c r="K42" s="261"/>
      <c r="L42" s="265"/>
    </row>
    <row r="43" spans="1:12" x14ac:dyDescent="0.2">
      <c r="A43" s="284" t="s">
        <v>80</v>
      </c>
      <c r="B43" s="262" t="s">
        <v>67</v>
      </c>
      <c r="C43" s="310"/>
      <c r="D43" s="310"/>
      <c r="E43" s="310"/>
      <c r="F43" s="263"/>
      <c r="G43" s="297">
        <f>G44+G47</f>
        <v>898965.09000000008</v>
      </c>
      <c r="H43" s="264"/>
      <c r="I43" s="261"/>
      <c r="J43" s="261"/>
      <c r="K43" s="261"/>
      <c r="L43" s="265"/>
    </row>
    <row r="44" spans="1:12" x14ac:dyDescent="0.2">
      <c r="A44" s="261"/>
      <c r="B44" s="263" t="s">
        <v>12</v>
      </c>
      <c r="C44" s="310" t="s">
        <v>69</v>
      </c>
      <c r="D44" s="310"/>
      <c r="E44" s="310"/>
      <c r="F44" s="263"/>
      <c r="G44" s="10">
        <f>G45-G46</f>
        <v>121256</v>
      </c>
      <c r="H44" s="264"/>
      <c r="I44" s="261"/>
      <c r="J44" s="261"/>
      <c r="K44" s="261"/>
      <c r="L44" s="265"/>
    </row>
    <row r="45" spans="1:12" x14ac:dyDescent="0.2">
      <c r="A45" s="261"/>
      <c r="B45" s="263"/>
      <c r="C45" s="310" t="s">
        <v>69</v>
      </c>
      <c r="D45" s="310"/>
      <c r="E45" s="310"/>
      <c r="F45" s="263"/>
      <c r="G45" s="17">
        <v>307326.39</v>
      </c>
      <c r="H45" s="264"/>
      <c r="I45" s="261"/>
      <c r="J45" s="261"/>
      <c r="K45" s="261"/>
      <c r="L45" s="265"/>
    </row>
    <row r="46" spans="1:12" x14ac:dyDescent="0.2">
      <c r="A46" s="261"/>
      <c r="B46" s="261"/>
      <c r="C46" s="310" t="s">
        <v>72</v>
      </c>
      <c r="D46" s="310"/>
      <c r="E46" s="310"/>
      <c r="F46" s="263" t="s">
        <v>33</v>
      </c>
      <c r="G46" s="18">
        <v>186070.39</v>
      </c>
      <c r="H46" s="266"/>
      <c r="I46" s="261"/>
      <c r="J46" s="261"/>
      <c r="K46" s="261"/>
      <c r="L46" s="265"/>
    </row>
    <row r="47" spans="1:12" x14ac:dyDescent="0.2">
      <c r="A47" s="261"/>
      <c r="B47" s="261" t="s">
        <v>15</v>
      </c>
      <c r="C47" s="310" t="s">
        <v>73</v>
      </c>
      <c r="D47" s="310"/>
      <c r="E47" s="310"/>
      <c r="F47" s="261"/>
      <c r="G47" s="12">
        <f>G48-G49</f>
        <v>777709.09000000008</v>
      </c>
      <c r="H47" s="266"/>
      <c r="I47" s="261"/>
      <c r="J47" s="261"/>
      <c r="K47" s="261"/>
      <c r="L47" s="265"/>
    </row>
    <row r="48" spans="1:12" x14ac:dyDescent="0.2">
      <c r="A48" s="261"/>
      <c r="B48" s="261"/>
      <c r="C48" s="310" t="s">
        <v>73</v>
      </c>
      <c r="D48" s="310"/>
      <c r="E48" s="310"/>
      <c r="F48" s="261"/>
      <c r="G48" s="18">
        <v>1495598.11</v>
      </c>
      <c r="H48" s="266"/>
      <c r="I48" s="261"/>
      <c r="J48" s="261"/>
      <c r="K48" s="261"/>
      <c r="L48" s="265"/>
    </row>
    <row r="49" spans="1:12" x14ac:dyDescent="0.2">
      <c r="B49" s="261"/>
      <c r="C49" s="310" t="s">
        <v>76</v>
      </c>
      <c r="D49" s="310"/>
      <c r="E49" s="310"/>
      <c r="F49" s="263" t="s">
        <v>33</v>
      </c>
      <c r="G49" s="18">
        <v>717889.02</v>
      </c>
      <c r="H49" s="266"/>
      <c r="I49" s="261"/>
      <c r="J49" s="261"/>
      <c r="K49" s="261"/>
      <c r="L49" s="265"/>
    </row>
    <row r="50" spans="1:12" x14ac:dyDescent="0.2">
      <c r="A50" s="261"/>
      <c r="B50" s="261" t="s">
        <v>19</v>
      </c>
      <c r="C50" s="310" t="s">
        <v>84</v>
      </c>
      <c r="D50" s="310"/>
      <c r="E50" s="310"/>
      <c r="F50" s="261"/>
      <c r="G50" s="265"/>
      <c r="H50" s="266"/>
      <c r="I50" s="261"/>
      <c r="J50" s="261"/>
      <c r="K50" s="261"/>
      <c r="L50" s="265"/>
    </row>
    <row r="51" spans="1:12" x14ac:dyDescent="0.2">
      <c r="C51" s="310" t="s">
        <v>78</v>
      </c>
      <c r="D51" s="310"/>
      <c r="E51" s="310"/>
      <c r="F51" s="261"/>
      <c r="H51" s="266"/>
      <c r="I51" s="261"/>
      <c r="J51" s="261"/>
      <c r="K51" s="261"/>
      <c r="L51" s="265"/>
    </row>
    <row r="52" spans="1:12" x14ac:dyDescent="0.2">
      <c r="A52" s="266"/>
      <c r="B52" s="261"/>
      <c r="C52" s="310" t="s">
        <v>79</v>
      </c>
      <c r="D52" s="310"/>
      <c r="E52" s="310"/>
      <c r="F52" s="263" t="s">
        <v>33</v>
      </c>
      <c r="G52" s="261"/>
      <c r="H52" s="264"/>
      <c r="I52" s="261"/>
      <c r="J52" s="261"/>
      <c r="K52" s="261"/>
      <c r="L52" s="265"/>
    </row>
    <row r="53" spans="1:12" x14ac:dyDescent="0.2">
      <c r="A53" s="266"/>
      <c r="B53" s="261"/>
      <c r="C53" s="263"/>
      <c r="D53" s="263"/>
      <c r="E53" s="263"/>
      <c r="F53" s="263"/>
      <c r="G53" s="261"/>
      <c r="H53" s="264"/>
      <c r="I53" s="261"/>
      <c r="J53" s="261"/>
      <c r="K53" s="261"/>
      <c r="L53" s="265"/>
    </row>
    <row r="54" spans="1:12" ht="13.5" thickBot="1" x14ac:dyDescent="0.25">
      <c r="A54" s="266" t="s">
        <v>80</v>
      </c>
      <c r="B54" s="284" t="s">
        <v>81</v>
      </c>
      <c r="C54" s="311"/>
      <c r="D54" s="311"/>
      <c r="E54" s="311"/>
      <c r="F54" s="311"/>
      <c r="G54" s="285">
        <v>207478.75</v>
      </c>
      <c r="H54" s="303"/>
      <c r="I54" s="304"/>
      <c r="J54" s="304"/>
      <c r="K54" s="304"/>
      <c r="L54" s="265"/>
    </row>
    <row r="55" spans="1:12" ht="14.25" thickTop="1" thickBot="1" x14ac:dyDescent="0.25">
      <c r="A55" s="305" t="s">
        <v>82</v>
      </c>
      <c r="B55" s="306"/>
      <c r="C55" s="306"/>
      <c r="D55" s="306"/>
      <c r="E55" s="306"/>
      <c r="F55" s="307"/>
      <c r="G55" s="15">
        <f>G40+G35+G30+G14+G10+G3+G54+G43</f>
        <v>57202450.249999993</v>
      </c>
      <c r="H55" s="308" t="s">
        <v>83</v>
      </c>
      <c r="I55" s="309"/>
      <c r="J55" s="309"/>
      <c r="K55" s="268"/>
      <c r="L55" s="19">
        <f>L3+L9+L22+L20+L37</f>
        <v>57202450.25</v>
      </c>
    </row>
    <row r="56" spans="1:12" ht="13.5" thickTop="1" x14ac:dyDescent="0.2">
      <c r="A56" s="266"/>
      <c r="B56" s="266"/>
      <c r="C56" s="266"/>
      <c r="D56" s="266"/>
      <c r="E56" s="266"/>
      <c r="F56" s="261"/>
      <c r="G56" s="45">
        <v>0</v>
      </c>
      <c r="L56" s="45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00000000-0004-0000-1100-000000000000}"/>
  </hyperlinks>
  <pageMargins left="0.7" right="0.7" top="0.75" bottom="0.75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56"/>
  <sheetViews>
    <sheetView topLeftCell="A40" zoomScale="170" zoomScaleNormal="170" workbookViewId="0">
      <selection activeCell="L13" sqref="L13"/>
    </sheetView>
  </sheetViews>
  <sheetFormatPr defaultRowHeight="12.75" x14ac:dyDescent="0.2"/>
  <cols>
    <col min="1" max="1" width="4" style="11" customWidth="1"/>
    <col min="2" max="4" width="9.140625" style="11"/>
    <col min="5" max="5" width="12.5703125" style="11" customWidth="1"/>
    <col min="6" max="6" width="9.140625" style="11"/>
    <col min="7" max="7" width="12.5703125" style="11" customWidth="1"/>
    <col min="8" max="8" width="4.140625" style="11" customWidth="1"/>
    <col min="9" max="9" width="9.140625" style="11"/>
    <col min="10" max="10" width="22.28515625" style="11" customWidth="1"/>
    <col min="11" max="11" width="13.42578125" style="11" customWidth="1"/>
    <col min="12" max="12" width="18.5703125" style="11" bestFit="1" customWidth="1"/>
    <col min="13" max="14" width="20.28515625" style="11" bestFit="1" customWidth="1"/>
    <col min="15" max="15" width="18.7109375" style="11" bestFit="1" customWidth="1"/>
    <col min="16" max="16384" width="9.140625" style="11"/>
  </cols>
  <sheetData>
    <row r="1" spans="1:12" x14ac:dyDescent="0.2">
      <c r="A1" s="279" t="s">
        <v>277</v>
      </c>
      <c r="B1" s="280"/>
      <c r="C1" s="281"/>
      <c r="D1" s="280"/>
    </row>
    <row r="2" spans="1:12" x14ac:dyDescent="0.2">
      <c r="A2" s="320" t="s">
        <v>8</v>
      </c>
      <c r="B2" s="320"/>
      <c r="C2" s="320"/>
      <c r="D2" s="320"/>
      <c r="E2" s="320"/>
      <c r="F2" s="270"/>
      <c r="G2" s="271"/>
      <c r="H2" s="321" t="s">
        <v>9</v>
      </c>
      <c r="I2" s="322"/>
      <c r="J2" s="322"/>
      <c r="K2" s="272"/>
      <c r="L2" s="273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59"/>
      <c r="G3" s="274">
        <f>G4+G5+G6+G7+G8</f>
        <v>70820835.399999991</v>
      </c>
      <c r="H3" s="260" t="s">
        <v>0</v>
      </c>
      <c r="I3" s="324" t="s">
        <v>11</v>
      </c>
      <c r="J3" s="324"/>
      <c r="K3" s="261"/>
      <c r="L3" s="14">
        <f>L4+L5+L6+L7</f>
        <v>15232110.640000001</v>
      </c>
    </row>
    <row r="4" spans="1:12" x14ac:dyDescent="0.2">
      <c r="A4" s="262"/>
      <c r="B4" s="263" t="s">
        <v>12</v>
      </c>
      <c r="C4" s="310" t="s">
        <v>13</v>
      </c>
      <c r="D4" s="310"/>
      <c r="E4" s="310"/>
      <c r="F4" s="263"/>
      <c r="G4" s="16">
        <v>9225.32</v>
      </c>
      <c r="H4" s="264"/>
      <c r="I4" s="261" t="s">
        <v>12</v>
      </c>
      <c r="J4" s="261" t="s">
        <v>14</v>
      </c>
      <c r="K4" s="261"/>
      <c r="L4" s="18">
        <v>8596101.9299999997</v>
      </c>
    </row>
    <row r="5" spans="1:12" x14ac:dyDescent="0.2">
      <c r="A5" s="262"/>
      <c r="B5" s="263" t="s">
        <v>15</v>
      </c>
      <c r="C5" s="310" t="s">
        <v>16</v>
      </c>
      <c r="D5" s="310"/>
      <c r="E5" s="310"/>
      <c r="F5" s="263"/>
      <c r="G5" s="16">
        <v>72321336.170000002</v>
      </c>
      <c r="H5" s="264"/>
      <c r="I5" s="261" t="s">
        <v>17</v>
      </c>
      <c r="J5" s="261" t="s">
        <v>18</v>
      </c>
      <c r="K5" s="261"/>
      <c r="L5" s="18">
        <v>0</v>
      </c>
    </row>
    <row r="6" spans="1:12" x14ac:dyDescent="0.2">
      <c r="A6" s="262"/>
      <c r="B6" s="263" t="s">
        <v>19</v>
      </c>
      <c r="C6" s="310" t="s">
        <v>20</v>
      </c>
      <c r="D6" s="310"/>
      <c r="E6" s="310"/>
      <c r="F6" s="263"/>
      <c r="G6" s="16">
        <v>0</v>
      </c>
      <c r="H6" s="264"/>
      <c r="I6" s="261" t="s">
        <v>19</v>
      </c>
      <c r="J6" s="261" t="s">
        <v>21</v>
      </c>
      <c r="K6" s="261"/>
      <c r="L6" s="18">
        <v>5688649.9900000002</v>
      </c>
    </row>
    <row r="7" spans="1:12" x14ac:dyDescent="0.2">
      <c r="A7" s="262"/>
      <c r="B7" s="263" t="s">
        <v>22</v>
      </c>
      <c r="C7" s="310" t="s">
        <v>23</v>
      </c>
      <c r="D7" s="310"/>
      <c r="E7" s="310"/>
      <c r="F7" s="263"/>
      <c r="G7" s="16">
        <v>-1708406.62</v>
      </c>
      <c r="H7" s="264"/>
      <c r="I7" s="261" t="s">
        <v>22</v>
      </c>
      <c r="J7" s="261" t="s">
        <v>24</v>
      </c>
      <c r="K7" s="261"/>
      <c r="L7" s="18">
        <v>947358.71999999997</v>
      </c>
    </row>
    <row r="8" spans="1:12" x14ac:dyDescent="0.2">
      <c r="A8" s="262"/>
      <c r="B8" s="263" t="s">
        <v>25</v>
      </c>
      <c r="C8" s="310" t="s">
        <v>26</v>
      </c>
      <c r="D8" s="310"/>
      <c r="E8" s="310"/>
      <c r="F8" s="263"/>
      <c r="G8" s="16">
        <v>198680.53</v>
      </c>
      <c r="H8" s="264"/>
      <c r="I8" s="261"/>
      <c r="J8" s="261"/>
      <c r="K8" s="261"/>
      <c r="L8" s="265"/>
    </row>
    <row r="9" spans="1:12" x14ac:dyDescent="0.2">
      <c r="A9" s="263"/>
      <c r="B9" s="263"/>
      <c r="C9" s="310"/>
      <c r="D9" s="310"/>
      <c r="E9" s="310"/>
      <c r="F9" s="263"/>
      <c r="G9" s="263"/>
      <c r="H9" s="264" t="s">
        <v>3</v>
      </c>
      <c r="I9" s="312" t="s">
        <v>27</v>
      </c>
      <c r="J9" s="312"/>
      <c r="K9" s="261"/>
      <c r="L9" s="12">
        <f>L11+L14+L18+L17</f>
        <v>54689272.099999994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63"/>
      <c r="G10" s="13">
        <f>G11-G12</f>
        <v>0</v>
      </c>
      <c r="H10" s="264" t="s">
        <v>1</v>
      </c>
      <c r="I10" s="314" t="s">
        <v>29</v>
      </c>
      <c r="J10" s="314"/>
      <c r="K10" s="261"/>
      <c r="L10" s="12">
        <f>L11+L14</f>
        <v>61627420.269999996</v>
      </c>
    </row>
    <row r="11" spans="1:12" x14ac:dyDescent="0.2">
      <c r="A11" s="262"/>
      <c r="B11" s="263" t="s">
        <v>12</v>
      </c>
      <c r="C11" s="310" t="s">
        <v>30</v>
      </c>
      <c r="D11" s="310"/>
      <c r="E11" s="310"/>
      <c r="F11" s="263"/>
      <c r="G11" s="16">
        <v>0</v>
      </c>
      <c r="H11" s="264"/>
      <c r="I11" s="261" t="s">
        <v>12</v>
      </c>
      <c r="J11" s="261" t="s">
        <v>31</v>
      </c>
      <c r="K11" s="261"/>
      <c r="L11" s="12">
        <f>L12-L13</f>
        <v>50826395.879999995</v>
      </c>
    </row>
    <row r="12" spans="1:12" x14ac:dyDescent="0.2">
      <c r="A12" s="262"/>
      <c r="B12" s="263" t="s">
        <v>15</v>
      </c>
      <c r="C12" s="310" t="s">
        <v>32</v>
      </c>
      <c r="D12" s="310"/>
      <c r="E12" s="310"/>
      <c r="F12" s="263" t="s">
        <v>33</v>
      </c>
      <c r="G12" s="16">
        <v>0</v>
      </c>
      <c r="H12" s="264"/>
      <c r="I12" s="261"/>
      <c r="J12" s="261" t="s">
        <v>31</v>
      </c>
      <c r="K12" s="261"/>
      <c r="L12" s="18">
        <v>71587287.390000001</v>
      </c>
    </row>
    <row r="13" spans="1:12" x14ac:dyDescent="0.2">
      <c r="A13" s="263"/>
      <c r="B13" s="263"/>
      <c r="C13" s="310"/>
      <c r="D13" s="310"/>
      <c r="E13" s="310"/>
      <c r="F13" s="263"/>
      <c r="G13" s="263"/>
      <c r="H13" s="264"/>
      <c r="I13" s="261"/>
      <c r="J13" s="261" t="s">
        <v>34</v>
      </c>
      <c r="K13" s="263" t="s">
        <v>33</v>
      </c>
      <c r="L13" s="18">
        <v>20760891.510000002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63"/>
      <c r="G14" s="13">
        <f>G15+G22+G33-G20-G27</f>
        <v>58207082.450000003</v>
      </c>
      <c r="H14" s="264"/>
      <c r="I14" s="261" t="s">
        <v>15</v>
      </c>
      <c r="J14" s="261" t="s">
        <v>36</v>
      </c>
      <c r="K14" s="261"/>
      <c r="L14" s="12">
        <f>L15-L16</f>
        <v>10801024.390000001</v>
      </c>
    </row>
    <row r="15" spans="1:12" x14ac:dyDescent="0.2">
      <c r="A15" s="262"/>
      <c r="B15" s="263" t="s">
        <v>37</v>
      </c>
      <c r="C15" s="310" t="s">
        <v>38</v>
      </c>
      <c r="D15" s="310"/>
      <c r="E15" s="310"/>
      <c r="F15" s="263"/>
      <c r="G15" s="16">
        <v>15865018.640000001</v>
      </c>
      <c r="H15" s="264"/>
      <c r="I15" s="261"/>
      <c r="J15" s="261" t="s">
        <v>36</v>
      </c>
      <c r="K15" s="261"/>
      <c r="L15" s="18">
        <v>15751687.550000001</v>
      </c>
    </row>
    <row r="16" spans="1:12" x14ac:dyDescent="0.2">
      <c r="A16" s="262"/>
      <c r="B16" s="283" t="s">
        <v>256</v>
      </c>
      <c r="C16" s="283" t="s">
        <v>257</v>
      </c>
      <c r="D16" s="263"/>
      <c r="E16" s="263"/>
      <c r="F16" s="263"/>
      <c r="G16" s="16">
        <v>2016388.84</v>
      </c>
      <c r="H16" s="264"/>
      <c r="I16" s="261"/>
      <c r="J16" s="261" t="s">
        <v>40</v>
      </c>
      <c r="K16" s="263" t="s">
        <v>33</v>
      </c>
      <c r="L16" s="18">
        <v>4950663.16</v>
      </c>
    </row>
    <row r="17" spans="1:12" x14ac:dyDescent="0.2">
      <c r="A17" s="262"/>
      <c r="B17" s="283" t="s">
        <v>258</v>
      </c>
      <c r="C17" s="315" t="s">
        <v>259</v>
      </c>
      <c r="D17" s="315"/>
      <c r="E17" s="315"/>
      <c r="F17" s="283"/>
      <c r="G17" s="16">
        <v>132931.41</v>
      </c>
      <c r="H17" s="264"/>
      <c r="I17" s="261" t="s">
        <v>19</v>
      </c>
      <c r="J17" s="45" t="s">
        <v>248</v>
      </c>
      <c r="K17" s="261"/>
      <c r="L17" s="282">
        <v>-6938148.1699999999</v>
      </c>
    </row>
    <row r="18" spans="1:12" x14ac:dyDescent="0.2">
      <c r="A18" s="262"/>
      <c r="B18" s="283" t="s">
        <v>260</v>
      </c>
      <c r="C18" s="315" t="s">
        <v>262</v>
      </c>
      <c r="D18" s="315"/>
      <c r="E18" s="315"/>
      <c r="F18" s="283"/>
      <c r="G18" s="16">
        <v>1883457</v>
      </c>
      <c r="H18" s="264" t="s">
        <v>2</v>
      </c>
      <c r="I18" s="314" t="s">
        <v>44</v>
      </c>
      <c r="J18" s="314"/>
      <c r="K18" s="261"/>
      <c r="L18" s="18">
        <v>0</v>
      </c>
    </row>
    <row r="19" spans="1:12" x14ac:dyDescent="0.2">
      <c r="A19" s="262"/>
      <c r="B19" s="283" t="s">
        <v>263</v>
      </c>
      <c r="C19" s="315" t="s">
        <v>261</v>
      </c>
      <c r="D19" s="315"/>
      <c r="E19" s="315"/>
      <c r="F19" s="283"/>
      <c r="G19" s="16">
        <v>13848629.800000001</v>
      </c>
      <c r="H19" s="264"/>
      <c r="I19" s="261"/>
      <c r="J19" s="261"/>
      <c r="K19" s="261"/>
      <c r="L19" s="265"/>
    </row>
    <row r="20" spans="1:12" x14ac:dyDescent="0.2">
      <c r="A20" s="262"/>
      <c r="B20" s="283" t="s">
        <v>264</v>
      </c>
      <c r="C20" s="310" t="s">
        <v>39</v>
      </c>
      <c r="D20" s="310"/>
      <c r="E20" s="310"/>
      <c r="F20" s="263" t="s">
        <v>33</v>
      </c>
      <c r="G20" s="16">
        <v>0</v>
      </c>
      <c r="H20" s="264" t="s">
        <v>4</v>
      </c>
      <c r="I20" s="312" t="s">
        <v>46</v>
      </c>
      <c r="J20" s="312"/>
      <c r="K20" s="261"/>
      <c r="L20" s="18">
        <v>3633236.35</v>
      </c>
    </row>
    <row r="21" spans="1:12" x14ac:dyDescent="0.2">
      <c r="A21" s="262"/>
      <c r="B21" s="283" t="s">
        <v>268</v>
      </c>
      <c r="C21" s="318" t="s">
        <v>275</v>
      </c>
      <c r="D21" s="310"/>
      <c r="E21" s="310"/>
      <c r="F21" s="283" t="s">
        <v>33</v>
      </c>
      <c r="G21" s="16">
        <v>0</v>
      </c>
      <c r="H21" s="264"/>
      <c r="I21" s="261"/>
      <c r="J21" s="261"/>
      <c r="K21" s="261"/>
      <c r="L21" s="265"/>
    </row>
    <row r="22" spans="1:12" x14ac:dyDescent="0.2">
      <c r="A22" s="262"/>
      <c r="B22" s="283" t="s">
        <v>265</v>
      </c>
      <c r="C22" s="310" t="s">
        <v>41</v>
      </c>
      <c r="D22" s="310"/>
      <c r="E22" s="310"/>
      <c r="F22" s="263"/>
      <c r="G22" s="16">
        <f>G23+G26</f>
        <v>42342063.810000002</v>
      </c>
      <c r="H22" s="264" t="s">
        <v>5</v>
      </c>
      <c r="I22" s="312" t="s">
        <v>48</v>
      </c>
      <c r="J22" s="312"/>
      <c r="K22" s="261"/>
      <c r="L22" s="12">
        <f>L23+L28+L29+L30+L32</f>
        <v>4595824.68</v>
      </c>
    </row>
    <row r="23" spans="1:12" x14ac:dyDescent="0.2">
      <c r="A23" s="262"/>
      <c r="B23" s="283" t="s">
        <v>256</v>
      </c>
      <c r="C23" s="283" t="s">
        <v>257</v>
      </c>
      <c r="D23" s="263"/>
      <c r="E23" s="263"/>
      <c r="F23" s="263"/>
      <c r="G23" s="16">
        <v>5046871.84</v>
      </c>
      <c r="H23" s="264"/>
      <c r="I23" s="261" t="s">
        <v>12</v>
      </c>
      <c r="J23" s="261" t="s">
        <v>50</v>
      </c>
      <c r="K23" s="261"/>
      <c r="L23" s="18">
        <v>3990700</v>
      </c>
    </row>
    <row r="24" spans="1:12" x14ac:dyDescent="0.2">
      <c r="A24" s="262"/>
      <c r="B24" s="283" t="s">
        <v>258</v>
      </c>
      <c r="C24" s="283" t="s">
        <v>266</v>
      </c>
      <c r="D24" s="283"/>
      <c r="E24" s="283"/>
      <c r="F24" s="283"/>
      <c r="G24" s="16">
        <v>122185.73</v>
      </c>
      <c r="H24" s="264"/>
      <c r="I24" s="261"/>
      <c r="J24" s="261" t="s">
        <v>52</v>
      </c>
      <c r="K24" s="261"/>
      <c r="L24" s="18">
        <v>8000000</v>
      </c>
    </row>
    <row r="25" spans="1:12" x14ac:dyDescent="0.2">
      <c r="A25" s="262"/>
      <c r="B25" s="283" t="s">
        <v>260</v>
      </c>
      <c r="C25" s="283" t="s">
        <v>267</v>
      </c>
      <c r="D25" s="283"/>
      <c r="E25" s="283"/>
      <c r="F25" s="283"/>
      <c r="G25" s="16">
        <v>5169057.57</v>
      </c>
      <c r="H25" s="264"/>
      <c r="I25" s="261"/>
      <c r="J25" s="261" t="s">
        <v>54</v>
      </c>
      <c r="K25" s="263" t="s">
        <v>33</v>
      </c>
      <c r="L25" s="267">
        <v>4009300</v>
      </c>
    </row>
    <row r="26" spans="1:12" x14ac:dyDescent="0.2">
      <c r="A26" s="262"/>
      <c r="B26" s="283" t="s">
        <v>255</v>
      </c>
      <c r="C26" s="283" t="s">
        <v>261</v>
      </c>
      <c r="D26" s="283"/>
      <c r="E26" s="283"/>
      <c r="F26" s="283"/>
      <c r="G26" s="16">
        <v>37295191.969999999</v>
      </c>
      <c r="H26" s="264"/>
      <c r="I26" s="261" t="s">
        <v>15</v>
      </c>
      <c r="J26" s="261" t="s">
        <v>55</v>
      </c>
      <c r="K26" s="261"/>
      <c r="L26" s="18">
        <v>0</v>
      </c>
    </row>
    <row r="27" spans="1:12" x14ac:dyDescent="0.2">
      <c r="B27" s="283" t="s">
        <v>264</v>
      </c>
      <c r="C27" s="310" t="s">
        <v>43</v>
      </c>
      <c r="D27" s="310"/>
      <c r="E27" s="310"/>
      <c r="F27" s="263" t="s">
        <v>33</v>
      </c>
      <c r="G27" s="16">
        <v>0</v>
      </c>
      <c r="H27" s="264"/>
      <c r="I27" s="261" t="s">
        <v>19</v>
      </c>
      <c r="J27" s="261" t="s">
        <v>57</v>
      </c>
      <c r="K27" s="261"/>
      <c r="L27" s="18">
        <v>0</v>
      </c>
    </row>
    <row r="28" spans="1:12" x14ac:dyDescent="0.2">
      <c r="A28" s="262"/>
      <c r="B28" s="283" t="s">
        <v>268</v>
      </c>
      <c r="C28" s="315" t="s">
        <v>269</v>
      </c>
      <c r="D28" s="316"/>
      <c r="E28" s="316"/>
      <c r="F28" s="283" t="s">
        <v>33</v>
      </c>
      <c r="G28" s="16">
        <v>0</v>
      </c>
      <c r="H28" s="264"/>
      <c r="I28" s="261" t="s">
        <v>22</v>
      </c>
      <c r="J28" s="261" t="s">
        <v>59</v>
      </c>
      <c r="K28" s="261"/>
      <c r="L28" s="18">
        <v>605124.68000000005</v>
      </c>
    </row>
    <row r="29" spans="1:12" x14ac:dyDescent="0.2">
      <c r="A29" s="262"/>
      <c r="B29" s="283" t="s">
        <v>270</v>
      </c>
      <c r="C29" s="315" t="s">
        <v>271</v>
      </c>
      <c r="D29" s="315"/>
      <c r="E29" s="315"/>
      <c r="F29" s="283"/>
      <c r="G29" s="288">
        <v>0</v>
      </c>
      <c r="H29" s="264"/>
      <c r="I29" s="261" t="s">
        <v>25</v>
      </c>
      <c r="J29" s="261" t="s">
        <v>61</v>
      </c>
      <c r="K29" s="261"/>
      <c r="L29" s="18">
        <v>0</v>
      </c>
    </row>
    <row r="30" spans="1:12" x14ac:dyDescent="0.2">
      <c r="A30" s="262"/>
      <c r="B30" s="263" t="s">
        <v>22</v>
      </c>
      <c r="C30" s="310" t="s">
        <v>14</v>
      </c>
      <c r="D30" s="310"/>
      <c r="E30" s="310"/>
      <c r="F30" s="263"/>
      <c r="G30" s="286">
        <f>G31-G32</f>
        <v>0</v>
      </c>
      <c r="H30" s="264"/>
      <c r="I30" s="261" t="s">
        <v>63</v>
      </c>
      <c r="J30" s="261" t="s">
        <v>64</v>
      </c>
      <c r="K30" s="261"/>
      <c r="L30" s="18">
        <v>0</v>
      </c>
    </row>
    <row r="31" spans="1:12" x14ac:dyDescent="0.2">
      <c r="A31" s="262"/>
      <c r="B31" s="263" t="s">
        <v>25</v>
      </c>
      <c r="C31" s="310" t="s">
        <v>45</v>
      </c>
      <c r="D31" s="310"/>
      <c r="E31" s="310"/>
      <c r="F31" s="263"/>
      <c r="G31" s="17">
        <v>0</v>
      </c>
      <c r="H31" s="264"/>
      <c r="I31" s="261" t="s">
        <v>65</v>
      </c>
      <c r="J31" s="261" t="s">
        <v>66</v>
      </c>
      <c r="K31" s="261"/>
      <c r="L31" s="18">
        <v>0</v>
      </c>
    </row>
    <row r="32" spans="1:12" x14ac:dyDescent="0.2">
      <c r="A32" s="262"/>
      <c r="B32" s="283" t="s">
        <v>272</v>
      </c>
      <c r="C32" s="315" t="s">
        <v>273</v>
      </c>
      <c r="D32" s="316"/>
      <c r="E32" s="316"/>
      <c r="F32" s="263"/>
      <c r="G32" s="17">
        <v>0</v>
      </c>
      <c r="H32" s="264"/>
      <c r="I32" s="261" t="s">
        <v>68</v>
      </c>
      <c r="J32" s="261" t="s">
        <v>85</v>
      </c>
      <c r="K32" s="263" t="s">
        <v>33</v>
      </c>
      <c r="L32" s="12">
        <f>-L33-L35+L36</f>
        <v>0</v>
      </c>
    </row>
    <row r="33" spans="1:12" x14ac:dyDescent="0.2">
      <c r="B33" s="283" t="s">
        <v>274</v>
      </c>
      <c r="C33" s="310" t="s">
        <v>47</v>
      </c>
      <c r="D33" s="310"/>
      <c r="E33" s="310"/>
      <c r="F33" s="263"/>
      <c r="G33" s="16">
        <v>0</v>
      </c>
      <c r="H33" s="264"/>
      <c r="I33" s="261"/>
      <c r="J33" s="261" t="s">
        <v>70</v>
      </c>
      <c r="K33" s="263" t="s">
        <v>33</v>
      </c>
      <c r="L33" s="18">
        <v>0</v>
      </c>
    </row>
    <row r="34" spans="1:12" x14ac:dyDescent="0.2">
      <c r="B34" s="283"/>
      <c r="C34" s="317"/>
      <c r="D34" s="317"/>
      <c r="E34" s="317"/>
      <c r="F34" s="317"/>
      <c r="G34" s="16"/>
      <c r="H34" s="264"/>
      <c r="I34" s="261"/>
      <c r="J34" s="261"/>
      <c r="K34" s="263"/>
      <c r="L34" s="18"/>
    </row>
    <row r="35" spans="1:12" x14ac:dyDescent="0.2">
      <c r="A35" s="262" t="s">
        <v>5</v>
      </c>
      <c r="B35" s="262" t="s">
        <v>49</v>
      </c>
      <c r="C35" s="310"/>
      <c r="D35" s="310"/>
      <c r="E35" s="310"/>
      <c r="F35" s="263"/>
      <c r="G35" s="10">
        <f>G36-G37-G38</f>
        <v>0</v>
      </c>
      <c r="H35" s="264"/>
      <c r="I35" s="261"/>
      <c r="J35" s="261" t="s">
        <v>71</v>
      </c>
      <c r="K35" s="263" t="s">
        <v>33</v>
      </c>
      <c r="L35" s="18">
        <v>0</v>
      </c>
    </row>
    <row r="36" spans="1:12" x14ac:dyDescent="0.2">
      <c r="A36" s="262"/>
      <c r="B36" s="263" t="s">
        <v>12</v>
      </c>
      <c r="C36" s="310" t="s">
        <v>51</v>
      </c>
      <c r="D36" s="310"/>
      <c r="E36" s="310"/>
      <c r="F36" s="263"/>
      <c r="G36" s="17">
        <v>0</v>
      </c>
      <c r="H36" s="264"/>
      <c r="I36" s="266"/>
      <c r="J36" s="261" t="s">
        <v>77</v>
      </c>
      <c r="K36" s="261"/>
      <c r="L36" s="18">
        <v>0</v>
      </c>
    </row>
    <row r="37" spans="1:12" x14ac:dyDescent="0.2">
      <c r="A37" s="262"/>
      <c r="B37" s="263"/>
      <c r="C37" s="310" t="s">
        <v>53</v>
      </c>
      <c r="D37" s="310"/>
      <c r="E37" s="310"/>
      <c r="F37" s="263" t="s">
        <v>33</v>
      </c>
      <c r="G37" s="17">
        <v>0</v>
      </c>
      <c r="H37" s="264" t="s">
        <v>6</v>
      </c>
      <c r="I37" s="312" t="s">
        <v>74</v>
      </c>
      <c r="J37" s="312"/>
      <c r="K37" s="261"/>
      <c r="L37" s="12">
        <f>L38+L39</f>
        <v>50890040.879999995</v>
      </c>
    </row>
    <row r="38" spans="1:12" x14ac:dyDescent="0.2">
      <c r="A38" s="262"/>
      <c r="B38" s="263"/>
      <c r="C38" s="313"/>
      <c r="D38" s="313"/>
      <c r="E38" s="313"/>
      <c r="G38" s="17">
        <v>0</v>
      </c>
      <c r="H38" s="264"/>
      <c r="I38" s="261" t="s">
        <v>12</v>
      </c>
      <c r="J38" s="261" t="s">
        <v>75</v>
      </c>
      <c r="K38" s="261"/>
      <c r="L38" s="18">
        <v>22960247.32</v>
      </c>
    </row>
    <row r="39" spans="1:12" x14ac:dyDescent="0.2">
      <c r="A39" s="262" t="s">
        <v>6</v>
      </c>
      <c r="B39" s="262" t="s">
        <v>56</v>
      </c>
      <c r="C39" s="310"/>
      <c r="D39" s="310"/>
      <c r="E39" s="310"/>
      <c r="F39" s="263"/>
      <c r="G39" s="9"/>
      <c r="H39" s="264"/>
      <c r="I39" s="261" t="s">
        <v>15</v>
      </c>
      <c r="J39" s="261" t="s">
        <v>77</v>
      </c>
      <c r="K39" s="261"/>
      <c r="L39" s="18">
        <v>27929793.559999999</v>
      </c>
    </row>
    <row r="40" spans="1:12" x14ac:dyDescent="0.2">
      <c r="A40" s="263"/>
      <c r="B40" s="263"/>
      <c r="C40" s="310" t="s">
        <v>58</v>
      </c>
      <c r="D40" s="310"/>
      <c r="E40" s="310"/>
      <c r="F40" s="263"/>
      <c r="G40" s="10">
        <v>1960</v>
      </c>
      <c r="H40" s="264"/>
      <c r="I40" s="261"/>
      <c r="J40" s="261"/>
      <c r="K40" s="261"/>
      <c r="L40" s="265"/>
    </row>
    <row r="41" spans="1:12" x14ac:dyDescent="0.2">
      <c r="A41" s="261"/>
      <c r="B41" s="263"/>
      <c r="C41" s="310" t="s">
        <v>60</v>
      </c>
      <c r="D41" s="310"/>
      <c r="E41" s="310"/>
      <c r="F41" s="263" t="s">
        <v>33</v>
      </c>
      <c r="G41" s="10">
        <f>G42-G43</f>
        <v>0</v>
      </c>
      <c r="H41" s="264"/>
      <c r="I41" s="261"/>
      <c r="J41" s="261"/>
      <c r="K41" s="261"/>
      <c r="L41" s="265"/>
    </row>
    <row r="42" spans="1:12" x14ac:dyDescent="0.2">
      <c r="A42" s="261"/>
      <c r="B42" s="263"/>
      <c r="C42" s="310" t="s">
        <v>62</v>
      </c>
      <c r="D42" s="310"/>
      <c r="E42" s="310"/>
      <c r="F42" s="263" t="s">
        <v>33</v>
      </c>
      <c r="G42" s="17">
        <v>0</v>
      </c>
      <c r="H42" s="264"/>
      <c r="I42" s="261"/>
      <c r="J42" s="261"/>
      <c r="K42" s="261"/>
      <c r="L42" s="265"/>
    </row>
    <row r="43" spans="1:12" x14ac:dyDescent="0.2">
      <c r="A43" s="284" t="s">
        <v>80</v>
      </c>
      <c r="B43" s="262" t="s">
        <v>67</v>
      </c>
      <c r="C43" s="310"/>
      <c r="D43" s="310"/>
      <c r="E43" s="310"/>
      <c r="F43" s="263"/>
      <c r="G43" s="17">
        <v>0</v>
      </c>
      <c r="H43" s="264"/>
      <c r="I43" s="261"/>
      <c r="J43" s="261"/>
      <c r="K43" s="261"/>
      <c r="L43" s="265"/>
    </row>
    <row r="44" spans="1:12" x14ac:dyDescent="0.2">
      <c r="A44" s="261"/>
      <c r="B44" s="263" t="s">
        <v>12</v>
      </c>
      <c r="C44" s="310" t="s">
        <v>69</v>
      </c>
      <c r="D44" s="310"/>
      <c r="E44" s="310"/>
      <c r="F44" s="263"/>
      <c r="G44" s="10">
        <f>G45-G46</f>
        <v>-2212601.5100000002</v>
      </c>
      <c r="H44" s="264"/>
      <c r="I44" s="261"/>
      <c r="J44" s="261"/>
      <c r="K44" s="261"/>
      <c r="L44" s="265"/>
    </row>
    <row r="45" spans="1:12" x14ac:dyDescent="0.2">
      <c r="A45" s="261"/>
      <c r="B45" s="263"/>
      <c r="C45" s="310" t="s">
        <v>69</v>
      </c>
      <c r="D45" s="310"/>
      <c r="E45" s="310"/>
      <c r="F45" s="263"/>
      <c r="G45" s="17">
        <v>818480.17</v>
      </c>
      <c r="H45" s="264"/>
      <c r="I45" s="261"/>
      <c r="J45" s="261"/>
      <c r="K45" s="261"/>
      <c r="L45" s="265"/>
    </row>
    <row r="46" spans="1:12" x14ac:dyDescent="0.2">
      <c r="A46" s="261"/>
      <c r="B46" s="261"/>
      <c r="C46" s="310" t="s">
        <v>72</v>
      </c>
      <c r="D46" s="310"/>
      <c r="E46" s="310"/>
      <c r="F46" s="263" t="s">
        <v>33</v>
      </c>
      <c r="G46" s="18">
        <v>3031081.68</v>
      </c>
      <c r="H46" s="266"/>
      <c r="I46" s="261"/>
      <c r="J46" s="261"/>
      <c r="K46" s="261"/>
      <c r="L46" s="265"/>
    </row>
    <row r="47" spans="1:12" x14ac:dyDescent="0.2">
      <c r="A47" s="261"/>
      <c r="B47" s="261" t="s">
        <v>15</v>
      </c>
      <c r="C47" s="310" t="s">
        <v>73</v>
      </c>
      <c r="D47" s="310"/>
      <c r="E47" s="310"/>
      <c r="F47" s="261"/>
      <c r="G47" s="12">
        <f>G48-G49</f>
        <v>888962.74</v>
      </c>
      <c r="H47" s="266"/>
      <c r="I47" s="261"/>
      <c r="J47" s="261"/>
      <c r="K47" s="261"/>
      <c r="L47" s="265"/>
    </row>
    <row r="48" spans="1:12" x14ac:dyDescent="0.2">
      <c r="A48" s="261"/>
      <c r="B48" s="261"/>
      <c r="C48" s="310" t="s">
        <v>73</v>
      </c>
      <c r="D48" s="310"/>
      <c r="E48" s="310"/>
      <c r="F48" s="261"/>
      <c r="G48" s="18">
        <v>1080931</v>
      </c>
      <c r="H48" s="266"/>
      <c r="I48" s="261"/>
      <c r="J48" s="261"/>
      <c r="K48" s="261"/>
      <c r="L48" s="265"/>
    </row>
    <row r="49" spans="1:12" x14ac:dyDescent="0.2">
      <c r="B49" s="261"/>
      <c r="C49" s="310" t="s">
        <v>76</v>
      </c>
      <c r="D49" s="310"/>
      <c r="E49" s="310"/>
      <c r="F49" s="263" t="s">
        <v>33</v>
      </c>
      <c r="G49" s="18">
        <v>191968.26</v>
      </c>
      <c r="H49" s="266"/>
      <c r="I49" s="261"/>
      <c r="J49" s="261"/>
      <c r="K49" s="261"/>
      <c r="L49" s="265"/>
    </row>
    <row r="50" spans="1:12" x14ac:dyDescent="0.2">
      <c r="A50" s="261"/>
      <c r="B50" s="261" t="s">
        <v>19</v>
      </c>
      <c r="C50" s="310" t="s">
        <v>84</v>
      </c>
      <c r="D50" s="310"/>
      <c r="E50" s="310"/>
      <c r="F50" s="261"/>
      <c r="G50" s="265"/>
      <c r="H50" s="266"/>
      <c r="I50" s="261"/>
      <c r="J50" s="261"/>
      <c r="K50" s="261"/>
      <c r="L50" s="265"/>
    </row>
    <row r="51" spans="1:12" x14ac:dyDescent="0.2">
      <c r="C51" s="310" t="s">
        <v>78</v>
      </c>
      <c r="D51" s="310"/>
      <c r="E51" s="310"/>
      <c r="F51" s="261"/>
      <c r="H51" s="266"/>
      <c r="I51" s="261"/>
      <c r="J51" s="261"/>
      <c r="K51" s="261"/>
      <c r="L51" s="265"/>
    </row>
    <row r="52" spans="1:12" x14ac:dyDescent="0.2">
      <c r="A52" s="266"/>
      <c r="B52" s="261"/>
      <c r="C52" s="310" t="s">
        <v>79</v>
      </c>
      <c r="D52" s="310"/>
      <c r="E52" s="310"/>
      <c r="F52" s="263" t="s">
        <v>33</v>
      </c>
      <c r="G52" s="261"/>
      <c r="H52" s="264"/>
      <c r="I52" s="261"/>
      <c r="J52" s="261"/>
      <c r="K52" s="261"/>
      <c r="L52" s="265"/>
    </row>
    <row r="53" spans="1:12" x14ac:dyDescent="0.2">
      <c r="A53" s="266"/>
      <c r="B53" s="261"/>
      <c r="C53" s="263"/>
      <c r="D53" s="263"/>
      <c r="E53" s="263"/>
      <c r="F53" s="263"/>
      <c r="G53" s="261"/>
      <c r="H53" s="264"/>
      <c r="I53" s="261"/>
      <c r="J53" s="261"/>
      <c r="K53" s="261"/>
      <c r="L53" s="265"/>
    </row>
    <row r="54" spans="1:12" ht="13.5" thickBot="1" x14ac:dyDescent="0.25">
      <c r="A54" s="266" t="s">
        <v>80</v>
      </c>
      <c r="B54" s="284" t="s">
        <v>81</v>
      </c>
      <c r="C54" s="311"/>
      <c r="D54" s="311"/>
      <c r="E54" s="311"/>
      <c r="F54" s="311"/>
      <c r="G54" s="285">
        <v>10606.8</v>
      </c>
      <c r="H54" s="303"/>
      <c r="I54" s="304"/>
      <c r="J54" s="304"/>
      <c r="K54" s="304"/>
      <c r="L54" s="265"/>
    </row>
    <row r="55" spans="1:12" ht="14.25" thickTop="1" thickBot="1" x14ac:dyDescent="0.25">
      <c r="A55" s="305" t="s">
        <v>82</v>
      </c>
      <c r="B55" s="306"/>
      <c r="C55" s="306"/>
      <c r="D55" s="306"/>
      <c r="E55" s="306"/>
      <c r="F55" s="307"/>
      <c r="G55" s="15">
        <f>G40+G35+G30+G14+G10+G3+G54</f>
        <v>129040484.64999999</v>
      </c>
      <c r="H55" s="308" t="s">
        <v>83</v>
      </c>
      <c r="I55" s="309"/>
      <c r="J55" s="309"/>
      <c r="K55" s="268"/>
      <c r="L55" s="19">
        <f>L3+L9+L22+L20+L37</f>
        <v>129040484.64999998</v>
      </c>
    </row>
    <row r="56" spans="1:12" ht="13.5" thickTop="1" x14ac:dyDescent="0.2">
      <c r="A56" s="266"/>
      <c r="B56" s="266"/>
      <c r="C56" s="266"/>
      <c r="D56" s="266"/>
      <c r="E56" s="266"/>
      <c r="F56" s="261"/>
      <c r="G56" s="45">
        <v>0</v>
      </c>
      <c r="L56" s="45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00000000-0004-0000-1200-000000000000}"/>
  </hyperlink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L62"/>
  <sheetViews>
    <sheetView topLeftCell="A16" workbookViewId="0">
      <selection activeCell="P26" sqref="P26"/>
    </sheetView>
  </sheetViews>
  <sheetFormatPr defaultRowHeight="12.75" x14ac:dyDescent="0.2"/>
  <cols>
    <col min="1" max="1" width="4.28515625" style="11" customWidth="1"/>
    <col min="2" max="2" width="32.5703125" style="11" bestFit="1" customWidth="1"/>
    <col min="3" max="4" width="9.140625" style="11"/>
    <col min="5" max="5" width="13" style="11" customWidth="1"/>
    <col min="6" max="6" width="5.28515625" style="11" customWidth="1"/>
    <col min="7" max="7" width="13.140625" style="11" bestFit="1" customWidth="1"/>
    <col min="8" max="9" width="9.140625" style="11"/>
    <col min="10" max="10" width="14" style="11" customWidth="1"/>
    <col min="11" max="11" width="13" style="11" customWidth="1"/>
    <col min="12" max="12" width="24" style="11" customWidth="1"/>
    <col min="13" max="16384" width="9.140625" style="11"/>
  </cols>
  <sheetData>
    <row r="1" spans="1:12" x14ac:dyDescent="0.2">
      <c r="A1" s="277" t="s">
        <v>254</v>
      </c>
      <c r="B1" s="269"/>
      <c r="C1" s="278"/>
    </row>
    <row r="2" spans="1:12" x14ac:dyDescent="0.2">
      <c r="A2" s="320" t="s">
        <v>8</v>
      </c>
      <c r="B2" s="320"/>
      <c r="C2" s="320"/>
      <c r="D2" s="320"/>
      <c r="E2" s="320"/>
      <c r="F2" s="270"/>
      <c r="G2" s="271"/>
      <c r="H2" s="321" t="s">
        <v>9</v>
      </c>
      <c r="I2" s="322"/>
      <c r="J2" s="322"/>
      <c r="K2" s="272"/>
      <c r="L2" s="273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59"/>
      <c r="G3" s="274">
        <f>G4+G5+G6+G7+G8</f>
        <v>21168965.939999998</v>
      </c>
      <c r="H3" s="260" t="s">
        <v>0</v>
      </c>
      <c r="I3" s="324" t="s">
        <v>11</v>
      </c>
      <c r="J3" s="324"/>
      <c r="K3" s="261"/>
      <c r="L3" s="14">
        <f>L4+L5+L6+L7</f>
        <v>9148206.7300000004</v>
      </c>
    </row>
    <row r="4" spans="1:12" x14ac:dyDescent="0.2">
      <c r="A4" s="262"/>
      <c r="B4" s="263" t="s">
        <v>12</v>
      </c>
      <c r="C4" s="310" t="s">
        <v>13</v>
      </c>
      <c r="D4" s="310"/>
      <c r="E4" s="310"/>
      <c r="F4" s="263"/>
      <c r="G4" s="16">
        <v>313591.99</v>
      </c>
      <c r="H4" s="264"/>
      <c r="I4" s="261" t="s">
        <v>12</v>
      </c>
      <c r="J4" s="261" t="s">
        <v>14</v>
      </c>
      <c r="K4" s="261"/>
      <c r="L4" s="18">
        <v>5129229.84</v>
      </c>
    </row>
    <row r="5" spans="1:12" x14ac:dyDescent="0.2">
      <c r="A5" s="262"/>
      <c r="B5" s="263" t="s">
        <v>15</v>
      </c>
      <c r="C5" s="310" t="s">
        <v>16</v>
      </c>
      <c r="D5" s="310"/>
      <c r="E5" s="310"/>
      <c r="F5" s="263"/>
      <c r="G5" s="16">
        <v>0</v>
      </c>
      <c r="H5" s="264"/>
      <c r="I5" s="261" t="s">
        <v>17</v>
      </c>
      <c r="J5" s="261" t="s">
        <v>18</v>
      </c>
      <c r="K5" s="261"/>
      <c r="L5" s="18">
        <v>0</v>
      </c>
    </row>
    <row r="6" spans="1:12" x14ac:dyDescent="0.2">
      <c r="A6" s="262"/>
      <c r="B6" s="263" t="s">
        <v>19</v>
      </c>
      <c r="C6" s="310" t="s">
        <v>20</v>
      </c>
      <c r="D6" s="310"/>
      <c r="E6" s="310"/>
      <c r="F6" s="263"/>
      <c r="G6" s="16">
        <v>0</v>
      </c>
      <c r="H6" s="264"/>
      <c r="I6" s="261" t="s">
        <v>19</v>
      </c>
      <c r="J6" s="261" t="s">
        <v>21</v>
      </c>
      <c r="K6" s="261"/>
      <c r="L6" s="18">
        <v>2593040.27</v>
      </c>
    </row>
    <row r="7" spans="1:12" x14ac:dyDescent="0.2">
      <c r="A7" s="262"/>
      <c r="B7" s="263" t="s">
        <v>22</v>
      </c>
      <c r="C7" s="310" t="s">
        <v>23</v>
      </c>
      <c r="D7" s="310"/>
      <c r="E7" s="310"/>
      <c r="F7" s="263"/>
      <c r="G7" s="16">
        <v>20855373.949999999</v>
      </c>
      <c r="H7" s="264"/>
      <c r="I7" s="261" t="s">
        <v>22</v>
      </c>
      <c r="J7" s="261" t="s">
        <v>24</v>
      </c>
      <c r="K7" s="261"/>
      <c r="L7" s="18">
        <v>1425936.62</v>
      </c>
    </row>
    <row r="8" spans="1:12" x14ac:dyDescent="0.2">
      <c r="A8" s="262"/>
      <c r="B8" s="263" t="s">
        <v>25</v>
      </c>
      <c r="C8" s="310" t="s">
        <v>26</v>
      </c>
      <c r="D8" s="310"/>
      <c r="E8" s="310"/>
      <c r="F8" s="263"/>
      <c r="G8" s="16">
        <v>0</v>
      </c>
      <c r="H8" s="264"/>
      <c r="I8" s="261"/>
      <c r="J8" s="261"/>
      <c r="K8" s="261"/>
      <c r="L8" s="265"/>
    </row>
    <row r="9" spans="1:12" x14ac:dyDescent="0.2">
      <c r="A9" s="263"/>
      <c r="B9" s="263"/>
      <c r="C9" s="310"/>
      <c r="D9" s="310"/>
      <c r="E9" s="310"/>
      <c r="F9" s="263"/>
      <c r="G9" s="263"/>
      <c r="H9" s="264" t="s">
        <v>3</v>
      </c>
      <c r="I9" s="312" t="s">
        <v>27</v>
      </c>
      <c r="J9" s="312"/>
      <c r="K9" s="261"/>
      <c r="L9" s="12">
        <f>L11+L14+L18+L17</f>
        <v>9568482.9499999993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63"/>
      <c r="G10" s="13">
        <f>G11-G12</f>
        <v>19357687.579999998</v>
      </c>
      <c r="H10" s="264" t="s">
        <v>1</v>
      </c>
      <c r="I10" s="314" t="s">
        <v>29</v>
      </c>
      <c r="J10" s="314"/>
      <c r="K10" s="261"/>
      <c r="L10" s="12">
        <f>L11+L14</f>
        <v>9616189.1600000001</v>
      </c>
    </row>
    <row r="11" spans="1:12" x14ac:dyDescent="0.2">
      <c r="A11" s="262"/>
      <c r="B11" s="263" t="s">
        <v>12</v>
      </c>
      <c r="C11" s="310" t="s">
        <v>30</v>
      </c>
      <c r="D11" s="310"/>
      <c r="E11" s="310"/>
      <c r="F11" s="263"/>
      <c r="G11" s="16">
        <v>19357687.579999998</v>
      </c>
      <c r="H11" s="264"/>
      <c r="I11" s="261" t="s">
        <v>12</v>
      </c>
      <c r="J11" s="261" t="s">
        <v>31</v>
      </c>
      <c r="K11" s="261"/>
      <c r="L11" s="12">
        <f>L12-L13</f>
        <v>7818819.2300000004</v>
      </c>
    </row>
    <row r="12" spans="1:12" x14ac:dyDescent="0.2">
      <c r="A12" s="262"/>
      <c r="B12" s="263" t="s">
        <v>15</v>
      </c>
      <c r="C12" s="310" t="s">
        <v>32</v>
      </c>
      <c r="D12" s="310"/>
      <c r="E12" s="310"/>
      <c r="F12" s="263" t="s">
        <v>33</v>
      </c>
      <c r="G12" s="16">
        <v>0</v>
      </c>
      <c r="H12" s="264"/>
      <c r="I12" s="261"/>
      <c r="J12" s="261" t="s">
        <v>31</v>
      </c>
      <c r="K12" s="261"/>
      <c r="L12" s="18">
        <v>15994528.220000001</v>
      </c>
    </row>
    <row r="13" spans="1:12" x14ac:dyDescent="0.2">
      <c r="A13" s="263"/>
      <c r="B13" s="263"/>
      <c r="C13" s="310"/>
      <c r="D13" s="310"/>
      <c r="E13" s="310"/>
      <c r="F13" s="263"/>
      <c r="G13" s="263"/>
      <c r="H13" s="264"/>
      <c r="I13" s="261"/>
      <c r="J13" s="261" t="s">
        <v>34</v>
      </c>
      <c r="K13" s="263" t="s">
        <v>33</v>
      </c>
      <c r="L13" s="18">
        <v>8175708.9900000002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63"/>
      <c r="G14" s="13">
        <f>G15+G22+G33</f>
        <v>8267400.3000000007</v>
      </c>
      <c r="H14" s="264"/>
      <c r="I14" s="261" t="s">
        <v>15</v>
      </c>
      <c r="J14" s="261" t="s">
        <v>36</v>
      </c>
      <c r="K14" s="261"/>
      <c r="L14" s="12">
        <f>L15-L16</f>
        <v>1797369.9300000002</v>
      </c>
    </row>
    <row r="15" spans="1:12" x14ac:dyDescent="0.2">
      <c r="A15" s="262"/>
      <c r="B15" s="263" t="s">
        <v>37</v>
      </c>
      <c r="C15" s="310" t="s">
        <v>38</v>
      </c>
      <c r="D15" s="310"/>
      <c r="E15" s="310"/>
      <c r="F15" s="263"/>
      <c r="G15" s="16">
        <f>G16+G19</f>
        <v>3178753.02</v>
      </c>
      <c r="H15" s="264"/>
      <c r="I15" s="261"/>
      <c r="J15" s="261" t="s">
        <v>36</v>
      </c>
      <c r="K15" s="261"/>
      <c r="L15" s="18">
        <v>3594745.2</v>
      </c>
    </row>
    <row r="16" spans="1:12" x14ac:dyDescent="0.2">
      <c r="A16" s="262"/>
      <c r="B16" s="283" t="s">
        <v>256</v>
      </c>
      <c r="C16" s="283" t="s">
        <v>257</v>
      </c>
      <c r="D16" s="263"/>
      <c r="E16" s="263"/>
      <c r="F16" s="263"/>
      <c r="G16" s="16">
        <f>G17+G18</f>
        <v>54191.47</v>
      </c>
      <c r="H16" s="264"/>
      <c r="I16" s="261"/>
      <c r="J16" s="261" t="s">
        <v>40</v>
      </c>
      <c r="K16" s="263" t="s">
        <v>33</v>
      </c>
      <c r="L16" s="18">
        <v>1797375.27</v>
      </c>
    </row>
    <row r="17" spans="1:12" x14ac:dyDescent="0.2">
      <c r="A17" s="262"/>
      <c r="B17" s="283" t="s">
        <v>258</v>
      </c>
      <c r="C17" s="315" t="s">
        <v>259</v>
      </c>
      <c r="D17" s="315"/>
      <c r="E17" s="315"/>
      <c r="F17" s="283"/>
      <c r="G17" s="16">
        <v>2280.2399999999998</v>
      </c>
      <c r="H17" s="264"/>
      <c r="I17" s="261" t="s">
        <v>19</v>
      </c>
      <c r="J17" s="45" t="s">
        <v>248</v>
      </c>
      <c r="K17" s="261"/>
      <c r="L17" s="282">
        <v>-47706.21</v>
      </c>
    </row>
    <row r="18" spans="1:12" x14ac:dyDescent="0.2">
      <c r="A18" s="262"/>
      <c r="B18" s="283" t="s">
        <v>260</v>
      </c>
      <c r="C18" s="315" t="s">
        <v>262</v>
      </c>
      <c r="D18" s="315"/>
      <c r="E18" s="315"/>
      <c r="F18" s="283"/>
      <c r="G18" s="16">
        <v>51911.23</v>
      </c>
      <c r="H18" s="264" t="s">
        <v>2</v>
      </c>
      <c r="I18" s="314" t="s">
        <v>44</v>
      </c>
      <c r="J18" s="314"/>
      <c r="K18" s="261"/>
      <c r="L18" s="18">
        <v>0</v>
      </c>
    </row>
    <row r="19" spans="1:12" x14ac:dyDescent="0.2">
      <c r="A19" s="262"/>
      <c r="B19" s="283" t="s">
        <v>263</v>
      </c>
      <c r="C19" s="315" t="s">
        <v>261</v>
      </c>
      <c r="D19" s="315"/>
      <c r="E19" s="315"/>
      <c r="F19" s="283"/>
      <c r="G19" s="16">
        <v>3124561.55</v>
      </c>
      <c r="H19" s="264"/>
      <c r="I19" s="261"/>
      <c r="J19" s="261"/>
      <c r="K19" s="261"/>
      <c r="L19" s="265"/>
    </row>
    <row r="20" spans="1:12" x14ac:dyDescent="0.2">
      <c r="A20" s="262"/>
      <c r="B20" s="283" t="s">
        <v>264</v>
      </c>
      <c r="C20" s="310" t="s">
        <v>39</v>
      </c>
      <c r="D20" s="310"/>
      <c r="E20" s="310"/>
      <c r="F20" s="263" t="s">
        <v>33</v>
      </c>
      <c r="G20" s="16">
        <v>0</v>
      </c>
      <c r="H20" s="264" t="s">
        <v>4</v>
      </c>
      <c r="I20" s="312" t="s">
        <v>46</v>
      </c>
      <c r="J20" s="312"/>
      <c r="K20" s="261"/>
      <c r="L20" s="18">
        <v>4140.59</v>
      </c>
    </row>
    <row r="21" spans="1:12" x14ac:dyDescent="0.2">
      <c r="A21" s="262"/>
      <c r="B21" s="283" t="s">
        <v>268</v>
      </c>
      <c r="C21" s="318" t="s">
        <v>275</v>
      </c>
      <c r="D21" s="310"/>
      <c r="E21" s="310"/>
      <c r="F21" s="283" t="s">
        <v>33</v>
      </c>
      <c r="G21" s="16">
        <v>0</v>
      </c>
      <c r="H21" s="264"/>
      <c r="I21" s="261"/>
      <c r="J21" s="261"/>
      <c r="K21" s="261"/>
      <c r="L21" s="265"/>
    </row>
    <row r="22" spans="1:12" x14ac:dyDescent="0.2">
      <c r="A22" s="262"/>
      <c r="B22" s="283" t="s">
        <v>265</v>
      </c>
      <c r="C22" s="310" t="s">
        <v>41</v>
      </c>
      <c r="D22" s="310"/>
      <c r="E22" s="310"/>
      <c r="F22" s="263"/>
      <c r="G22" s="16">
        <f>G23+G26</f>
        <v>4741311.63</v>
      </c>
      <c r="H22" s="264" t="s">
        <v>5</v>
      </c>
      <c r="I22" s="312" t="s">
        <v>48</v>
      </c>
      <c r="J22" s="312"/>
      <c r="K22" s="261"/>
      <c r="L22" s="12">
        <f>L23+L28+L29+L30+L32</f>
        <v>18716751</v>
      </c>
    </row>
    <row r="23" spans="1:12" x14ac:dyDescent="0.2">
      <c r="A23" s="262"/>
      <c r="B23" s="283" t="s">
        <v>256</v>
      </c>
      <c r="C23" s="283" t="s">
        <v>257</v>
      </c>
      <c r="D23" s="263"/>
      <c r="E23" s="263"/>
      <c r="F23" s="263"/>
      <c r="G23" s="16">
        <f>G24+G25</f>
        <v>549514.32000000007</v>
      </c>
      <c r="H23" s="264"/>
      <c r="I23" s="261" t="s">
        <v>12</v>
      </c>
      <c r="J23" s="261" t="s">
        <v>50</v>
      </c>
      <c r="K23" s="261"/>
      <c r="L23" s="18">
        <v>18716751</v>
      </c>
    </row>
    <row r="24" spans="1:12" x14ac:dyDescent="0.2">
      <c r="A24" s="262"/>
      <c r="B24" s="283" t="s">
        <v>258</v>
      </c>
      <c r="C24" s="283" t="s">
        <v>266</v>
      </c>
      <c r="D24" s="283"/>
      <c r="E24" s="283"/>
      <c r="F24" s="283"/>
      <c r="G24" s="16">
        <v>4301.01</v>
      </c>
      <c r="H24" s="264"/>
      <c r="I24" s="261"/>
      <c r="J24" s="261" t="s">
        <v>52</v>
      </c>
      <c r="K24" s="261"/>
      <c r="L24" s="18">
        <v>18716751</v>
      </c>
    </row>
    <row r="25" spans="1:12" x14ac:dyDescent="0.2">
      <c r="A25" s="262"/>
      <c r="B25" s="283" t="s">
        <v>260</v>
      </c>
      <c r="C25" s="283" t="s">
        <v>267</v>
      </c>
      <c r="D25" s="283"/>
      <c r="E25" s="283"/>
      <c r="F25" s="283"/>
      <c r="G25" s="16">
        <v>545213.31000000006</v>
      </c>
      <c r="H25" s="264"/>
      <c r="I25" s="261"/>
      <c r="J25" s="261" t="s">
        <v>54</v>
      </c>
      <c r="K25" s="263" t="s">
        <v>33</v>
      </c>
      <c r="L25" s="267">
        <v>0</v>
      </c>
    </row>
    <row r="26" spans="1:12" x14ac:dyDescent="0.2">
      <c r="A26" s="262"/>
      <c r="B26" s="283" t="s">
        <v>255</v>
      </c>
      <c r="C26" s="283" t="s">
        <v>261</v>
      </c>
      <c r="D26" s="283"/>
      <c r="E26" s="283"/>
      <c r="F26" s="283"/>
      <c r="G26" s="16">
        <v>4191797.31</v>
      </c>
      <c r="H26" s="264"/>
      <c r="I26" s="261" t="s">
        <v>15</v>
      </c>
      <c r="J26" s="261" t="s">
        <v>55</v>
      </c>
      <c r="K26" s="261"/>
      <c r="L26" s="18">
        <v>0</v>
      </c>
    </row>
    <row r="27" spans="1:12" x14ac:dyDescent="0.2">
      <c r="B27" s="283" t="s">
        <v>264</v>
      </c>
      <c r="C27" s="310" t="s">
        <v>43</v>
      </c>
      <c r="D27" s="310"/>
      <c r="E27" s="310"/>
      <c r="F27" s="263" t="s">
        <v>33</v>
      </c>
      <c r="G27" s="16">
        <v>0</v>
      </c>
      <c r="H27" s="264"/>
      <c r="I27" s="261" t="s">
        <v>19</v>
      </c>
      <c r="J27" s="261" t="s">
        <v>57</v>
      </c>
      <c r="K27" s="261"/>
      <c r="L27" s="18">
        <v>0</v>
      </c>
    </row>
    <row r="28" spans="1:12" x14ac:dyDescent="0.2">
      <c r="A28" s="262"/>
      <c r="B28" s="283" t="s">
        <v>268</v>
      </c>
      <c r="C28" s="315" t="s">
        <v>269</v>
      </c>
      <c r="D28" s="316"/>
      <c r="E28" s="316"/>
      <c r="F28" s="283" t="s">
        <v>33</v>
      </c>
      <c r="G28" s="16">
        <v>0</v>
      </c>
      <c r="H28" s="264"/>
      <c r="I28" s="261" t="s">
        <v>22</v>
      </c>
      <c r="J28" s="261" t="s">
        <v>59</v>
      </c>
      <c r="K28" s="261"/>
      <c r="L28" s="18">
        <v>0</v>
      </c>
    </row>
    <row r="29" spans="1:12" x14ac:dyDescent="0.2">
      <c r="A29" s="262"/>
      <c r="B29" s="283" t="s">
        <v>270</v>
      </c>
      <c r="C29" s="315" t="s">
        <v>271</v>
      </c>
      <c r="D29" s="315"/>
      <c r="E29" s="315"/>
      <c r="F29" s="283"/>
      <c r="G29" s="287">
        <v>0</v>
      </c>
      <c r="H29" s="264"/>
      <c r="I29" s="261" t="s">
        <v>25</v>
      </c>
      <c r="J29" s="261" t="s">
        <v>61</v>
      </c>
      <c r="K29" s="261"/>
      <c r="L29" s="18">
        <v>0</v>
      </c>
    </row>
    <row r="30" spans="1:12" x14ac:dyDescent="0.2">
      <c r="A30" s="262"/>
      <c r="B30" s="263" t="s">
        <v>22</v>
      </c>
      <c r="C30" s="310" t="s">
        <v>14</v>
      </c>
      <c r="D30" s="310"/>
      <c r="E30" s="310"/>
      <c r="F30" s="263"/>
      <c r="G30" s="286">
        <f>G31-G32</f>
        <v>0</v>
      </c>
      <c r="H30" s="264"/>
      <c r="I30" s="261" t="s">
        <v>63</v>
      </c>
      <c r="J30" s="261" t="s">
        <v>64</v>
      </c>
      <c r="K30" s="261"/>
      <c r="L30" s="18">
        <v>0</v>
      </c>
    </row>
    <row r="31" spans="1:12" x14ac:dyDescent="0.2">
      <c r="A31" s="262"/>
      <c r="B31" s="263" t="s">
        <v>25</v>
      </c>
      <c r="C31" s="310" t="s">
        <v>45</v>
      </c>
      <c r="D31" s="310"/>
      <c r="E31" s="310"/>
      <c r="F31" s="263"/>
      <c r="G31" s="17">
        <v>0</v>
      </c>
      <c r="H31" s="264"/>
      <c r="I31" s="261" t="s">
        <v>65</v>
      </c>
      <c r="J31" s="261" t="s">
        <v>66</v>
      </c>
      <c r="K31" s="261"/>
      <c r="L31" s="18">
        <v>0</v>
      </c>
    </row>
    <row r="32" spans="1:12" x14ac:dyDescent="0.2">
      <c r="A32" s="262"/>
      <c r="B32" s="283" t="s">
        <v>272</v>
      </c>
      <c r="C32" s="315" t="s">
        <v>273</v>
      </c>
      <c r="D32" s="316"/>
      <c r="E32" s="316"/>
      <c r="F32" s="263"/>
      <c r="G32" s="17">
        <v>0</v>
      </c>
      <c r="H32" s="264"/>
      <c r="I32" s="261" t="s">
        <v>68</v>
      </c>
      <c r="J32" s="261" t="s">
        <v>85</v>
      </c>
      <c r="K32" s="263" t="s">
        <v>33</v>
      </c>
      <c r="L32" s="12">
        <f>-L33-L35+L36</f>
        <v>0</v>
      </c>
    </row>
    <row r="33" spans="1:12" x14ac:dyDescent="0.2">
      <c r="B33" s="283" t="s">
        <v>274</v>
      </c>
      <c r="C33" s="310" t="s">
        <v>47</v>
      </c>
      <c r="D33" s="310"/>
      <c r="E33" s="310"/>
      <c r="F33" s="263"/>
      <c r="G33" s="16">
        <v>347335.65</v>
      </c>
      <c r="H33" s="264"/>
      <c r="I33" s="261"/>
      <c r="J33" s="261" t="s">
        <v>70</v>
      </c>
      <c r="K33" s="263" t="s">
        <v>33</v>
      </c>
      <c r="L33" s="18">
        <v>0</v>
      </c>
    </row>
    <row r="34" spans="1:12" x14ac:dyDescent="0.2">
      <c r="B34" s="283"/>
      <c r="C34" s="317"/>
      <c r="D34" s="317"/>
      <c r="E34" s="317"/>
      <c r="F34" s="317"/>
      <c r="G34" s="16"/>
      <c r="H34" s="264"/>
      <c r="I34" s="261"/>
      <c r="J34" s="261"/>
      <c r="K34" s="263"/>
      <c r="L34" s="18"/>
    </row>
    <row r="35" spans="1:12" x14ac:dyDescent="0.2">
      <c r="A35" s="262" t="s">
        <v>5</v>
      </c>
      <c r="B35" s="262" t="s">
        <v>49</v>
      </c>
      <c r="C35" s="310"/>
      <c r="D35" s="310"/>
      <c r="E35" s="310"/>
      <c r="F35" s="263"/>
      <c r="G35" s="10">
        <f>G36-G37-G38</f>
        <v>0</v>
      </c>
      <c r="H35" s="264"/>
      <c r="I35" s="261"/>
      <c r="J35" s="261" t="s">
        <v>71</v>
      </c>
      <c r="K35" s="263" t="s">
        <v>33</v>
      </c>
      <c r="L35" s="18">
        <v>0</v>
      </c>
    </row>
    <row r="36" spans="1:12" x14ac:dyDescent="0.2">
      <c r="A36" s="262"/>
      <c r="B36" s="263" t="s">
        <v>12</v>
      </c>
      <c r="C36" s="310" t="s">
        <v>51</v>
      </c>
      <c r="D36" s="310"/>
      <c r="E36" s="310"/>
      <c r="F36" s="263"/>
      <c r="G36" s="17">
        <v>0</v>
      </c>
      <c r="H36" s="264"/>
      <c r="I36" s="266"/>
      <c r="J36" s="261" t="s">
        <v>77</v>
      </c>
      <c r="K36" s="261"/>
      <c r="L36" s="18">
        <v>0</v>
      </c>
    </row>
    <row r="37" spans="1:12" x14ac:dyDescent="0.2">
      <c r="A37" s="262"/>
      <c r="B37" s="263"/>
      <c r="C37" s="310" t="s">
        <v>53</v>
      </c>
      <c r="D37" s="310"/>
      <c r="E37" s="310"/>
      <c r="F37" s="263" t="s">
        <v>33</v>
      </c>
      <c r="G37" s="17">
        <v>0</v>
      </c>
      <c r="H37" s="264" t="s">
        <v>6</v>
      </c>
      <c r="I37" s="312" t="s">
        <v>74</v>
      </c>
      <c r="J37" s="312"/>
      <c r="K37" s="261"/>
      <c r="L37" s="12">
        <f>L38+L39</f>
        <v>12798131.82</v>
      </c>
    </row>
    <row r="38" spans="1:12" x14ac:dyDescent="0.2">
      <c r="A38" s="262"/>
      <c r="B38" s="263"/>
      <c r="C38" s="313"/>
      <c r="D38" s="313"/>
      <c r="E38" s="313"/>
      <c r="G38" s="17">
        <v>0</v>
      </c>
      <c r="H38" s="264"/>
      <c r="I38" s="261" t="s">
        <v>12</v>
      </c>
      <c r="J38" s="261" t="s">
        <v>75</v>
      </c>
      <c r="K38" s="261"/>
      <c r="L38" s="18">
        <v>12636896.060000001</v>
      </c>
    </row>
    <row r="39" spans="1:12" x14ac:dyDescent="0.2">
      <c r="A39" s="262" t="s">
        <v>6</v>
      </c>
      <c r="B39" s="262" t="s">
        <v>56</v>
      </c>
      <c r="C39" s="310"/>
      <c r="D39" s="310"/>
      <c r="E39" s="310"/>
      <c r="F39" s="263"/>
      <c r="G39" s="9"/>
      <c r="H39" s="264"/>
      <c r="I39" s="261" t="s">
        <v>15</v>
      </c>
      <c r="J39" s="261" t="s">
        <v>77</v>
      </c>
      <c r="K39" s="261"/>
      <c r="L39" s="18">
        <v>161235.76</v>
      </c>
    </row>
    <row r="40" spans="1:12" x14ac:dyDescent="0.2">
      <c r="A40" s="263"/>
      <c r="B40" s="263"/>
      <c r="C40" s="310" t="s">
        <v>58</v>
      </c>
      <c r="D40" s="310"/>
      <c r="E40" s="310"/>
      <c r="F40" s="263"/>
      <c r="G40" s="10">
        <f>G41+G44+G47</f>
        <v>1330014.8399999999</v>
      </c>
      <c r="H40" s="264"/>
      <c r="I40" s="261"/>
      <c r="J40" s="261"/>
      <c r="K40" s="261"/>
      <c r="L40" s="265"/>
    </row>
    <row r="41" spans="1:12" x14ac:dyDescent="0.2">
      <c r="A41" s="261"/>
      <c r="B41" s="263"/>
      <c r="C41" s="310" t="s">
        <v>60</v>
      </c>
      <c r="D41" s="310"/>
      <c r="E41" s="310"/>
      <c r="F41" s="263" t="s">
        <v>33</v>
      </c>
      <c r="G41" s="10">
        <f>G42-G43</f>
        <v>80133.559999999939</v>
      </c>
      <c r="H41" s="264"/>
      <c r="I41" s="261"/>
      <c r="J41" s="261"/>
      <c r="K41" s="261"/>
      <c r="L41" s="265"/>
    </row>
    <row r="42" spans="1:12" x14ac:dyDescent="0.2">
      <c r="A42" s="261"/>
      <c r="B42" s="263"/>
      <c r="C42" s="310" t="s">
        <v>62</v>
      </c>
      <c r="D42" s="310"/>
      <c r="E42" s="310"/>
      <c r="F42" s="263" t="s">
        <v>33</v>
      </c>
      <c r="G42" s="17">
        <v>605788.74</v>
      </c>
      <c r="H42" s="264"/>
      <c r="I42" s="261"/>
      <c r="J42" s="261"/>
      <c r="K42" s="261"/>
      <c r="L42" s="265"/>
    </row>
    <row r="43" spans="1:12" x14ac:dyDescent="0.2">
      <c r="A43" s="284" t="s">
        <v>80</v>
      </c>
      <c r="B43" s="262" t="s">
        <v>67</v>
      </c>
      <c r="C43" s="310"/>
      <c r="D43" s="310"/>
      <c r="E43" s="310"/>
      <c r="F43" s="263"/>
      <c r="G43" s="17">
        <v>525655.18000000005</v>
      </c>
      <c r="H43" s="264"/>
      <c r="I43" s="261"/>
      <c r="J43" s="261"/>
      <c r="K43" s="261"/>
      <c r="L43" s="265"/>
    </row>
    <row r="44" spans="1:12" x14ac:dyDescent="0.2">
      <c r="A44" s="261"/>
      <c r="B44" s="263" t="s">
        <v>12</v>
      </c>
      <c r="C44" s="310" t="s">
        <v>69</v>
      </c>
      <c r="D44" s="310"/>
      <c r="E44" s="310"/>
      <c r="F44" s="263"/>
      <c r="G44" s="10">
        <f>G45-G46</f>
        <v>1249881.28</v>
      </c>
      <c r="H44" s="264"/>
      <c r="I44" s="261"/>
      <c r="J44" s="261"/>
      <c r="K44" s="261"/>
      <c r="L44" s="265"/>
    </row>
    <row r="45" spans="1:12" x14ac:dyDescent="0.2">
      <c r="A45" s="261"/>
      <c r="B45" s="263"/>
      <c r="C45" s="310" t="s">
        <v>69</v>
      </c>
      <c r="D45" s="310"/>
      <c r="E45" s="310"/>
      <c r="F45" s="263"/>
      <c r="G45" s="17">
        <v>1718522.5</v>
      </c>
      <c r="H45" s="264"/>
      <c r="I45" s="261"/>
      <c r="J45" s="261"/>
      <c r="K45" s="261"/>
      <c r="L45" s="265"/>
    </row>
    <row r="46" spans="1:12" x14ac:dyDescent="0.2">
      <c r="A46" s="261"/>
      <c r="B46" s="261"/>
      <c r="C46" s="310" t="s">
        <v>72</v>
      </c>
      <c r="D46" s="310"/>
      <c r="E46" s="310"/>
      <c r="F46" s="263" t="s">
        <v>33</v>
      </c>
      <c r="G46" s="18">
        <v>468641.22</v>
      </c>
      <c r="H46" s="266"/>
      <c r="I46" s="261"/>
      <c r="J46" s="261"/>
      <c r="K46" s="261"/>
      <c r="L46" s="265"/>
    </row>
    <row r="47" spans="1:12" x14ac:dyDescent="0.2">
      <c r="A47" s="261"/>
      <c r="B47" s="261" t="s">
        <v>15</v>
      </c>
      <c r="C47" s="310" t="s">
        <v>73</v>
      </c>
      <c r="D47" s="310"/>
      <c r="E47" s="310"/>
      <c r="F47" s="261"/>
      <c r="G47" s="12">
        <f>G48-G49</f>
        <v>0</v>
      </c>
      <c r="H47" s="266"/>
      <c r="I47" s="261"/>
      <c r="J47" s="261"/>
      <c r="K47" s="261"/>
      <c r="L47" s="265"/>
    </row>
    <row r="48" spans="1:12" x14ac:dyDescent="0.2">
      <c r="A48" s="261"/>
      <c r="B48" s="261"/>
      <c r="C48" s="310" t="s">
        <v>73</v>
      </c>
      <c r="D48" s="310"/>
      <c r="E48" s="310"/>
      <c r="F48" s="261"/>
      <c r="G48" s="18">
        <v>0</v>
      </c>
      <c r="H48" s="266"/>
      <c r="I48" s="261"/>
      <c r="J48" s="261"/>
      <c r="K48" s="261"/>
      <c r="L48" s="265"/>
    </row>
    <row r="49" spans="1:12" x14ac:dyDescent="0.2">
      <c r="B49" s="261"/>
      <c r="C49" s="310" t="s">
        <v>76</v>
      </c>
      <c r="D49" s="310"/>
      <c r="E49" s="310"/>
      <c r="F49" s="263" t="s">
        <v>33</v>
      </c>
      <c r="G49" s="18">
        <v>0</v>
      </c>
      <c r="H49" s="266"/>
      <c r="I49" s="261"/>
      <c r="J49" s="261"/>
      <c r="K49" s="261"/>
      <c r="L49" s="265"/>
    </row>
    <row r="50" spans="1:12" x14ac:dyDescent="0.2">
      <c r="A50" s="261"/>
      <c r="B50" s="261" t="s">
        <v>19</v>
      </c>
      <c r="C50" s="310" t="s">
        <v>84</v>
      </c>
      <c r="D50" s="310"/>
      <c r="E50" s="310"/>
      <c r="F50" s="261"/>
      <c r="G50" s="265"/>
      <c r="H50" s="266"/>
      <c r="I50" s="261"/>
      <c r="J50" s="261"/>
      <c r="K50" s="261"/>
      <c r="L50" s="265"/>
    </row>
    <row r="51" spans="1:12" x14ac:dyDescent="0.2">
      <c r="C51" s="310" t="s">
        <v>78</v>
      </c>
      <c r="D51" s="310"/>
      <c r="E51" s="310"/>
      <c r="F51" s="261"/>
      <c r="H51" s="266"/>
      <c r="I51" s="261"/>
      <c r="J51" s="261"/>
      <c r="K51" s="261"/>
      <c r="L51" s="265"/>
    </row>
    <row r="52" spans="1:12" x14ac:dyDescent="0.2">
      <c r="A52" s="266"/>
      <c r="B52" s="261"/>
      <c r="C52" s="310" t="s">
        <v>79</v>
      </c>
      <c r="D52" s="310"/>
      <c r="E52" s="310"/>
      <c r="F52" s="263" t="s">
        <v>33</v>
      </c>
      <c r="G52" s="261"/>
      <c r="H52" s="264"/>
      <c r="I52" s="261"/>
      <c r="J52" s="261"/>
      <c r="K52" s="261"/>
      <c r="L52" s="265"/>
    </row>
    <row r="53" spans="1:12" x14ac:dyDescent="0.2">
      <c r="A53" s="266"/>
      <c r="B53" s="261"/>
      <c r="C53" s="263"/>
      <c r="D53" s="263"/>
      <c r="E53" s="263"/>
      <c r="F53" s="263"/>
      <c r="G53" s="261"/>
      <c r="H53" s="264"/>
      <c r="I53" s="261"/>
      <c r="J53" s="261"/>
      <c r="K53" s="261"/>
      <c r="L53" s="265"/>
    </row>
    <row r="54" spans="1:12" ht="13.5" thickBot="1" x14ac:dyDescent="0.25">
      <c r="A54" s="266" t="s">
        <v>80</v>
      </c>
      <c r="B54" s="284" t="s">
        <v>81</v>
      </c>
      <c r="C54" s="311"/>
      <c r="D54" s="311"/>
      <c r="E54" s="311"/>
      <c r="F54" s="311"/>
      <c r="G54" s="285">
        <v>111644.43</v>
      </c>
      <c r="H54" s="303"/>
      <c r="I54" s="304"/>
      <c r="J54" s="304"/>
      <c r="K54" s="304"/>
      <c r="L54" s="265"/>
    </row>
    <row r="55" spans="1:12" ht="14.25" thickTop="1" thickBot="1" x14ac:dyDescent="0.25">
      <c r="A55" s="305" t="s">
        <v>82</v>
      </c>
      <c r="B55" s="306"/>
      <c r="C55" s="306"/>
      <c r="D55" s="306"/>
      <c r="E55" s="306"/>
      <c r="F55" s="307"/>
      <c r="G55" s="15">
        <f>G40+G35+G30+G14+G10+G3+G54</f>
        <v>50235713.089999996</v>
      </c>
      <c r="H55" s="308" t="s">
        <v>83</v>
      </c>
      <c r="I55" s="309"/>
      <c r="J55" s="309"/>
      <c r="K55" s="268"/>
      <c r="L55" s="19">
        <f>L3+L9+L22+L20+L37</f>
        <v>50235713.090000004</v>
      </c>
    </row>
    <row r="56" spans="1:12" ht="13.5" thickTop="1" x14ac:dyDescent="0.2">
      <c r="A56" s="266"/>
      <c r="B56" s="266"/>
      <c r="C56" s="266"/>
      <c r="D56" s="266"/>
      <c r="E56" s="266"/>
      <c r="F56" s="261"/>
      <c r="G56" s="45">
        <v>0</v>
      </c>
      <c r="L56" s="45">
        <f>G56</f>
        <v>0</v>
      </c>
    </row>
    <row r="57" spans="1:12" x14ac:dyDescent="0.2">
      <c r="A57" s="272"/>
      <c r="B57" s="261"/>
      <c r="C57" s="310"/>
      <c r="D57" s="310"/>
      <c r="E57" s="310"/>
      <c r="F57" s="261"/>
    </row>
    <row r="58" spans="1:12" x14ac:dyDescent="0.2">
      <c r="B58" s="266"/>
      <c r="C58" s="266"/>
      <c r="D58" s="266"/>
      <c r="E58" s="266"/>
      <c r="F58" s="261"/>
    </row>
    <row r="59" spans="1:12" x14ac:dyDescent="0.2">
      <c r="G59" s="275"/>
      <c r="H59" s="276"/>
      <c r="I59" s="272"/>
      <c r="J59" s="272"/>
      <c r="K59" s="272"/>
      <c r="L59" s="64"/>
    </row>
    <row r="62" spans="1:12" x14ac:dyDescent="0.2">
      <c r="B62" s="272"/>
      <c r="C62" s="272"/>
      <c r="D62" s="272"/>
      <c r="E62" s="272"/>
    </row>
  </sheetData>
  <mergeCells count="59">
    <mergeCell ref="C57:E57"/>
    <mergeCell ref="H55:J55"/>
    <mergeCell ref="C48:E48"/>
    <mergeCell ref="C49:E49"/>
    <mergeCell ref="C50:E50"/>
    <mergeCell ref="C51:E51"/>
    <mergeCell ref="C52:E52"/>
    <mergeCell ref="A55:F55"/>
    <mergeCell ref="C54:F54"/>
    <mergeCell ref="H54:K54"/>
    <mergeCell ref="C43:E43"/>
    <mergeCell ref="C44:E44"/>
    <mergeCell ref="C45:E45"/>
    <mergeCell ref="C46:E46"/>
    <mergeCell ref="C47:E47"/>
    <mergeCell ref="I37:J37"/>
    <mergeCell ref="C39:E39"/>
    <mergeCell ref="C40:E40"/>
    <mergeCell ref="C41:E41"/>
    <mergeCell ref="C42:E42"/>
    <mergeCell ref="C38:E38"/>
    <mergeCell ref="C37:E37"/>
    <mergeCell ref="I18:J18"/>
    <mergeCell ref="C30:E30"/>
    <mergeCell ref="C31:E31"/>
    <mergeCell ref="I20:J20"/>
    <mergeCell ref="C33:E33"/>
    <mergeCell ref="I22:J22"/>
    <mergeCell ref="C28:E28"/>
    <mergeCell ref="C29:E29"/>
    <mergeCell ref="C32:E32"/>
    <mergeCell ref="C11:E11"/>
    <mergeCell ref="C12:E12"/>
    <mergeCell ref="C13:E13"/>
    <mergeCell ref="B14:E14"/>
    <mergeCell ref="C15:E15"/>
    <mergeCell ref="I9:J9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C35:E35"/>
    <mergeCell ref="C36:E36"/>
    <mergeCell ref="C34:F34"/>
    <mergeCell ref="C17:E17"/>
    <mergeCell ref="C18:E18"/>
    <mergeCell ref="C21:E21"/>
    <mergeCell ref="C20:E20"/>
    <mergeCell ref="C19:E19"/>
    <mergeCell ref="C22:E22"/>
    <mergeCell ref="C27:E27"/>
  </mergeCells>
  <phoneticPr fontId="2" type="noConversion"/>
  <hyperlinks>
    <hyperlink ref="A1" location="Sayfa1!B7" display="TÜRK SİGORTA-EYLÜL 2005" xr:uid="{00000000-0004-0000-0100-000000000000}"/>
  </hyperlinks>
  <pageMargins left="0.74803149606299213" right="0.74803149606299213" top="7.874015748031496E-2" bottom="0.27559055118110237" header="0.11811023622047245" footer="0.51181102362204722"/>
  <pageSetup paperSize="9" orientation="landscape" horizontalDpi="1200" verticalDpi="1200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56"/>
  <sheetViews>
    <sheetView topLeftCell="A38" zoomScale="170" zoomScaleNormal="170" workbookViewId="0">
      <selection activeCell="L40" sqref="L40"/>
    </sheetView>
  </sheetViews>
  <sheetFormatPr defaultRowHeight="12.75" x14ac:dyDescent="0.2"/>
  <cols>
    <col min="1" max="1" width="4" style="11" customWidth="1"/>
    <col min="2" max="4" width="9.140625" style="11"/>
    <col min="5" max="5" width="12.5703125" style="11" customWidth="1"/>
    <col min="6" max="6" width="9.140625" style="11"/>
    <col min="7" max="7" width="12.5703125" style="11" customWidth="1"/>
    <col min="8" max="8" width="4.140625" style="11" customWidth="1"/>
    <col min="9" max="9" width="9.140625" style="11"/>
    <col min="10" max="10" width="22.28515625" style="11" customWidth="1"/>
    <col min="11" max="11" width="13.42578125" style="11" customWidth="1"/>
    <col min="12" max="12" width="18.5703125" style="11" bestFit="1" customWidth="1"/>
    <col min="13" max="14" width="20.28515625" style="11" bestFit="1" customWidth="1"/>
    <col min="15" max="15" width="18.7109375" style="11" bestFit="1" customWidth="1"/>
    <col min="16" max="16384" width="9.140625" style="11"/>
  </cols>
  <sheetData>
    <row r="1" spans="1:12" x14ac:dyDescent="0.2">
      <c r="A1" s="279" t="s">
        <v>277</v>
      </c>
      <c r="B1" s="280"/>
      <c r="C1" s="281"/>
      <c r="D1" s="280"/>
    </row>
    <row r="2" spans="1:12" x14ac:dyDescent="0.2">
      <c r="A2" s="320" t="s">
        <v>8</v>
      </c>
      <c r="B2" s="320"/>
      <c r="C2" s="320"/>
      <c r="D2" s="320"/>
      <c r="E2" s="320"/>
      <c r="F2" s="270"/>
      <c r="G2" s="271"/>
      <c r="H2" s="321" t="s">
        <v>9</v>
      </c>
      <c r="I2" s="322"/>
      <c r="J2" s="322"/>
      <c r="K2" s="272"/>
      <c r="L2" s="273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59"/>
      <c r="G3" s="274">
        <f>G4+G5+G6+G7+G8</f>
        <v>40506695.439999998</v>
      </c>
      <c r="H3" s="260" t="s">
        <v>0</v>
      </c>
      <c r="I3" s="324" t="s">
        <v>11</v>
      </c>
      <c r="J3" s="324"/>
      <c r="K3" s="261"/>
      <c r="L3" s="14">
        <f>L4+L5+L6+L7</f>
        <v>5637661.7599999998</v>
      </c>
    </row>
    <row r="4" spans="1:12" x14ac:dyDescent="0.2">
      <c r="A4" s="262"/>
      <c r="B4" s="263" t="s">
        <v>12</v>
      </c>
      <c r="C4" s="310" t="s">
        <v>13</v>
      </c>
      <c r="D4" s="310"/>
      <c r="E4" s="310"/>
      <c r="F4" s="263"/>
      <c r="G4" s="16">
        <v>366635.48</v>
      </c>
      <c r="H4" s="264"/>
      <c r="I4" s="261" t="s">
        <v>12</v>
      </c>
      <c r="J4" s="261" t="s">
        <v>14</v>
      </c>
      <c r="K4" s="261"/>
      <c r="L4" s="18">
        <v>-1026463.39</v>
      </c>
    </row>
    <row r="5" spans="1:12" x14ac:dyDescent="0.2">
      <c r="A5" s="262"/>
      <c r="B5" s="263" t="s">
        <v>15</v>
      </c>
      <c r="C5" s="310" t="s">
        <v>16</v>
      </c>
      <c r="D5" s="310"/>
      <c r="E5" s="310"/>
      <c r="F5" s="263"/>
      <c r="G5" s="16">
        <v>643082.71</v>
      </c>
      <c r="H5" s="264"/>
      <c r="I5" s="261" t="s">
        <v>17</v>
      </c>
      <c r="J5" s="261" t="s">
        <v>18</v>
      </c>
      <c r="K5" s="261"/>
      <c r="L5" s="18">
        <v>0</v>
      </c>
    </row>
    <row r="6" spans="1:12" x14ac:dyDescent="0.2">
      <c r="A6" s="262"/>
      <c r="B6" s="263" t="s">
        <v>19</v>
      </c>
      <c r="C6" s="310" t="s">
        <v>20</v>
      </c>
      <c r="D6" s="310"/>
      <c r="E6" s="310"/>
      <c r="F6" s="263"/>
      <c r="G6" s="16">
        <v>0</v>
      </c>
      <c r="H6" s="264"/>
      <c r="I6" s="261" t="s">
        <v>19</v>
      </c>
      <c r="J6" s="261" t="s">
        <v>21</v>
      </c>
      <c r="K6" s="261"/>
      <c r="L6" s="18">
        <v>1581565.48</v>
      </c>
    </row>
    <row r="7" spans="1:12" x14ac:dyDescent="0.2">
      <c r="A7" s="262"/>
      <c r="B7" s="263" t="s">
        <v>22</v>
      </c>
      <c r="C7" s="310" t="s">
        <v>23</v>
      </c>
      <c r="D7" s="310"/>
      <c r="E7" s="310"/>
      <c r="F7" s="263"/>
      <c r="G7" s="16">
        <v>39496977.25</v>
      </c>
      <c r="H7" s="264"/>
      <c r="I7" s="261" t="s">
        <v>22</v>
      </c>
      <c r="J7" s="261" t="s">
        <v>24</v>
      </c>
      <c r="K7" s="261"/>
      <c r="L7" s="18">
        <v>5082559.67</v>
      </c>
    </row>
    <row r="8" spans="1:12" x14ac:dyDescent="0.2">
      <c r="A8" s="262"/>
      <c r="B8" s="263" t="s">
        <v>25</v>
      </c>
      <c r="C8" s="310" t="s">
        <v>26</v>
      </c>
      <c r="D8" s="310"/>
      <c r="E8" s="310"/>
      <c r="F8" s="263"/>
      <c r="G8" s="16">
        <v>0</v>
      </c>
      <c r="H8" s="264"/>
      <c r="I8" s="261"/>
      <c r="J8" s="261"/>
      <c r="K8" s="261"/>
      <c r="L8" s="265"/>
    </row>
    <row r="9" spans="1:12" x14ac:dyDescent="0.2">
      <c r="A9" s="263"/>
      <c r="B9" s="263"/>
      <c r="C9" s="310"/>
      <c r="D9" s="310"/>
      <c r="E9" s="310"/>
      <c r="F9" s="263"/>
      <c r="G9" s="263"/>
      <c r="H9" s="264" t="s">
        <v>3</v>
      </c>
      <c r="I9" s="312" t="s">
        <v>27</v>
      </c>
      <c r="J9" s="312"/>
      <c r="K9" s="261"/>
      <c r="L9" s="12">
        <f>L11+L14+L18+L17</f>
        <v>55311787.229999997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63"/>
      <c r="G10" s="13">
        <f>G11-G12</f>
        <v>0</v>
      </c>
      <c r="H10" s="264" t="s">
        <v>1</v>
      </c>
      <c r="I10" s="314" t="s">
        <v>29</v>
      </c>
      <c r="J10" s="314"/>
      <c r="K10" s="261"/>
      <c r="L10" s="12">
        <f>L11+L14</f>
        <v>69247545.829999998</v>
      </c>
    </row>
    <row r="11" spans="1:12" x14ac:dyDescent="0.2">
      <c r="A11" s="262"/>
      <c r="B11" s="263" t="s">
        <v>12</v>
      </c>
      <c r="C11" s="310" t="s">
        <v>30</v>
      </c>
      <c r="D11" s="310"/>
      <c r="E11" s="310"/>
      <c r="F11" s="263"/>
      <c r="G11" s="16">
        <v>0</v>
      </c>
      <c r="H11" s="264"/>
      <c r="I11" s="261" t="s">
        <v>12</v>
      </c>
      <c r="J11" s="261" t="s">
        <v>31</v>
      </c>
      <c r="K11" s="261"/>
      <c r="L11" s="12">
        <f>L12-L13</f>
        <v>63278779.18</v>
      </c>
    </row>
    <row r="12" spans="1:12" x14ac:dyDescent="0.2">
      <c r="A12" s="262"/>
      <c r="B12" s="263" t="s">
        <v>15</v>
      </c>
      <c r="C12" s="310" t="s">
        <v>32</v>
      </c>
      <c r="D12" s="310"/>
      <c r="E12" s="310"/>
      <c r="F12" s="263" t="s">
        <v>33</v>
      </c>
      <c r="G12" s="16">
        <v>0</v>
      </c>
      <c r="H12" s="264"/>
      <c r="I12" s="261"/>
      <c r="J12" s="261" t="s">
        <v>31</v>
      </c>
      <c r="K12" s="261"/>
      <c r="L12" s="18">
        <v>64723177.020000003</v>
      </c>
    </row>
    <row r="13" spans="1:12" x14ac:dyDescent="0.2">
      <c r="A13" s="263"/>
      <c r="B13" s="263"/>
      <c r="C13" s="310"/>
      <c r="D13" s="310"/>
      <c r="E13" s="310"/>
      <c r="F13" s="263"/>
      <c r="G13" s="263"/>
      <c r="H13" s="264"/>
      <c r="I13" s="261"/>
      <c r="J13" s="261" t="s">
        <v>34</v>
      </c>
      <c r="K13" s="263" t="s">
        <v>33</v>
      </c>
      <c r="L13" s="18">
        <v>1444397.84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63"/>
      <c r="G14" s="13">
        <f>G15+G22+G33-G20-G27</f>
        <v>45833311.060000002</v>
      </c>
      <c r="H14" s="264"/>
      <c r="I14" s="261" t="s">
        <v>15</v>
      </c>
      <c r="J14" s="261" t="s">
        <v>36</v>
      </c>
      <c r="K14" s="261"/>
      <c r="L14" s="12">
        <f>L15-L16</f>
        <v>5968766.6499999994</v>
      </c>
    </row>
    <row r="15" spans="1:12" x14ac:dyDescent="0.2">
      <c r="A15" s="262"/>
      <c r="B15" s="263" t="s">
        <v>37</v>
      </c>
      <c r="C15" s="310" t="s">
        <v>38</v>
      </c>
      <c r="D15" s="310"/>
      <c r="E15" s="310"/>
      <c r="F15" s="263"/>
      <c r="G15" s="16">
        <v>11163055.15</v>
      </c>
      <c r="H15" s="264"/>
      <c r="I15" s="261"/>
      <c r="J15" s="261" t="s">
        <v>36</v>
      </c>
      <c r="K15" s="261"/>
      <c r="L15" s="18">
        <v>9873238.7699999996</v>
      </c>
    </row>
    <row r="16" spans="1:12" x14ac:dyDescent="0.2">
      <c r="A16" s="262"/>
      <c r="B16" s="283" t="s">
        <v>256</v>
      </c>
      <c r="C16" s="283" t="s">
        <v>257</v>
      </c>
      <c r="D16" s="263"/>
      <c r="E16" s="263"/>
      <c r="F16" s="263"/>
      <c r="G16" s="16">
        <f>G17+G18</f>
        <v>0</v>
      </c>
      <c r="H16" s="264"/>
      <c r="I16" s="261"/>
      <c r="J16" s="261" t="s">
        <v>40</v>
      </c>
      <c r="K16" s="263" t="s">
        <v>33</v>
      </c>
      <c r="L16" s="18">
        <v>3904472.12</v>
      </c>
    </row>
    <row r="17" spans="1:12" x14ac:dyDescent="0.2">
      <c r="A17" s="262"/>
      <c r="B17" s="283" t="s">
        <v>258</v>
      </c>
      <c r="C17" s="315" t="s">
        <v>259</v>
      </c>
      <c r="D17" s="315"/>
      <c r="E17" s="315"/>
      <c r="F17" s="283"/>
      <c r="G17" s="16">
        <v>0</v>
      </c>
      <c r="H17" s="264"/>
      <c r="I17" s="261" t="s">
        <v>19</v>
      </c>
      <c r="J17" s="45" t="s">
        <v>248</v>
      </c>
      <c r="K17" s="261"/>
      <c r="L17" s="282">
        <v>-13935758.6</v>
      </c>
    </row>
    <row r="18" spans="1:12" x14ac:dyDescent="0.2">
      <c r="A18" s="262"/>
      <c r="B18" s="283" t="s">
        <v>260</v>
      </c>
      <c r="C18" s="315" t="s">
        <v>262</v>
      </c>
      <c r="D18" s="315"/>
      <c r="E18" s="315"/>
      <c r="F18" s="283"/>
      <c r="G18" s="16">
        <v>0</v>
      </c>
      <c r="H18" s="264" t="s">
        <v>2</v>
      </c>
      <c r="I18" s="314" t="s">
        <v>44</v>
      </c>
      <c r="J18" s="314"/>
      <c r="K18" s="261"/>
      <c r="L18" s="18">
        <v>0</v>
      </c>
    </row>
    <row r="19" spans="1:12" x14ac:dyDescent="0.2">
      <c r="A19" s="262"/>
      <c r="B19" s="283" t="s">
        <v>263</v>
      </c>
      <c r="C19" s="315" t="s">
        <v>261</v>
      </c>
      <c r="D19" s="315"/>
      <c r="E19" s="315"/>
      <c r="F19" s="283"/>
      <c r="G19" s="16">
        <v>0</v>
      </c>
      <c r="H19" s="264"/>
      <c r="I19" s="261"/>
      <c r="J19" s="261"/>
      <c r="K19" s="261"/>
      <c r="L19" s="265"/>
    </row>
    <row r="20" spans="1:12" x14ac:dyDescent="0.2">
      <c r="A20" s="262"/>
      <c r="B20" s="283" t="s">
        <v>264</v>
      </c>
      <c r="C20" s="310" t="s">
        <v>39</v>
      </c>
      <c r="D20" s="310"/>
      <c r="E20" s="310"/>
      <c r="F20" s="263" t="s">
        <v>33</v>
      </c>
      <c r="G20" s="16">
        <v>0</v>
      </c>
      <c r="H20" s="264" t="s">
        <v>4</v>
      </c>
      <c r="I20" s="312" t="s">
        <v>46</v>
      </c>
      <c r="J20" s="312"/>
      <c r="K20" s="261"/>
      <c r="L20" s="18">
        <v>3701296.34</v>
      </c>
    </row>
    <row r="21" spans="1:12" x14ac:dyDescent="0.2">
      <c r="A21" s="262"/>
      <c r="B21" s="283" t="s">
        <v>268</v>
      </c>
      <c r="C21" s="318" t="s">
        <v>275</v>
      </c>
      <c r="D21" s="310"/>
      <c r="E21" s="310"/>
      <c r="F21" s="283" t="s">
        <v>33</v>
      </c>
      <c r="G21" s="16">
        <v>0</v>
      </c>
      <c r="H21" s="264"/>
      <c r="I21" s="261"/>
      <c r="J21" s="261"/>
      <c r="K21" s="261"/>
      <c r="L21" s="265"/>
    </row>
    <row r="22" spans="1:12" x14ac:dyDescent="0.2">
      <c r="A22" s="262"/>
      <c r="B22" s="283" t="s">
        <v>265</v>
      </c>
      <c r="C22" s="310" t="s">
        <v>41</v>
      </c>
      <c r="D22" s="310"/>
      <c r="E22" s="310"/>
      <c r="F22" s="263"/>
      <c r="G22" s="16">
        <v>33344942.710000001</v>
      </c>
      <c r="H22" s="264" t="s">
        <v>5</v>
      </c>
      <c r="I22" s="312" t="s">
        <v>48</v>
      </c>
      <c r="J22" s="312"/>
      <c r="K22" s="261"/>
      <c r="L22" s="12">
        <f>L23+L28+L29+L30+L32</f>
        <v>23428908.52</v>
      </c>
    </row>
    <row r="23" spans="1:12" x14ac:dyDescent="0.2">
      <c r="A23" s="262"/>
      <c r="B23" s="283" t="s">
        <v>256</v>
      </c>
      <c r="C23" s="283" t="s">
        <v>257</v>
      </c>
      <c r="D23" s="263"/>
      <c r="E23" s="263"/>
      <c r="F23" s="263"/>
      <c r="G23" s="16">
        <f>G24+G25</f>
        <v>0</v>
      </c>
      <c r="H23" s="264"/>
      <c r="I23" s="261" t="s">
        <v>12</v>
      </c>
      <c r="J23" s="261" t="s">
        <v>50</v>
      </c>
      <c r="K23" s="261"/>
      <c r="L23" s="18">
        <v>24954413</v>
      </c>
    </row>
    <row r="24" spans="1:12" x14ac:dyDescent="0.2">
      <c r="A24" s="262"/>
      <c r="B24" s="283" t="s">
        <v>258</v>
      </c>
      <c r="C24" s="283" t="s">
        <v>266</v>
      </c>
      <c r="D24" s="283"/>
      <c r="E24" s="283"/>
      <c r="F24" s="283"/>
      <c r="G24" s="16">
        <v>0</v>
      </c>
      <c r="H24" s="264"/>
      <c r="I24" s="261"/>
      <c r="J24" s="261" t="s">
        <v>52</v>
      </c>
      <c r="K24" s="261"/>
      <c r="L24" s="18">
        <v>24954413</v>
      </c>
    </row>
    <row r="25" spans="1:12" x14ac:dyDescent="0.2">
      <c r="A25" s="262"/>
      <c r="B25" s="283" t="s">
        <v>260</v>
      </c>
      <c r="C25" s="283" t="s">
        <v>267</v>
      </c>
      <c r="D25" s="283"/>
      <c r="E25" s="283"/>
      <c r="F25" s="283"/>
      <c r="G25" s="16">
        <v>0</v>
      </c>
      <c r="H25" s="264"/>
      <c r="I25" s="261"/>
      <c r="J25" s="261" t="s">
        <v>54</v>
      </c>
      <c r="K25" s="263" t="s">
        <v>33</v>
      </c>
      <c r="L25" s="267">
        <v>0</v>
      </c>
    </row>
    <row r="26" spans="1:12" x14ac:dyDescent="0.2">
      <c r="A26" s="262"/>
      <c r="B26" s="283" t="s">
        <v>255</v>
      </c>
      <c r="C26" s="283" t="s">
        <v>261</v>
      </c>
      <c r="D26" s="283"/>
      <c r="E26" s="283"/>
      <c r="F26" s="283"/>
      <c r="G26" s="16">
        <v>0</v>
      </c>
      <c r="H26" s="264"/>
      <c r="I26" s="261" t="s">
        <v>15</v>
      </c>
      <c r="J26" s="261" t="s">
        <v>55</v>
      </c>
      <c r="K26" s="261"/>
      <c r="L26" s="18">
        <v>0</v>
      </c>
    </row>
    <row r="27" spans="1:12" x14ac:dyDescent="0.2">
      <c r="B27" s="283" t="s">
        <v>264</v>
      </c>
      <c r="C27" s="310" t="s">
        <v>43</v>
      </c>
      <c r="D27" s="310"/>
      <c r="E27" s="310"/>
      <c r="F27" s="263" t="s">
        <v>33</v>
      </c>
      <c r="G27" s="16">
        <v>0</v>
      </c>
      <c r="H27" s="264"/>
      <c r="I27" s="261" t="s">
        <v>19</v>
      </c>
      <c r="J27" s="261" t="s">
        <v>57</v>
      </c>
      <c r="K27" s="261"/>
      <c r="L27" s="18">
        <v>0</v>
      </c>
    </row>
    <row r="28" spans="1:12" x14ac:dyDescent="0.2">
      <c r="A28" s="262"/>
      <c r="B28" s="283" t="s">
        <v>268</v>
      </c>
      <c r="C28" s="315" t="s">
        <v>269</v>
      </c>
      <c r="D28" s="316"/>
      <c r="E28" s="316"/>
      <c r="F28" s="283" t="s">
        <v>33</v>
      </c>
      <c r="G28" s="16">
        <v>0</v>
      </c>
      <c r="H28" s="264"/>
      <c r="I28" s="261" t="s">
        <v>22</v>
      </c>
      <c r="J28" s="261" t="s">
        <v>59</v>
      </c>
      <c r="K28" s="261"/>
      <c r="L28" s="18">
        <v>958.29</v>
      </c>
    </row>
    <row r="29" spans="1:12" x14ac:dyDescent="0.2">
      <c r="A29" s="262"/>
      <c r="B29" s="283" t="s">
        <v>270</v>
      </c>
      <c r="C29" s="315" t="s">
        <v>271</v>
      </c>
      <c r="D29" s="315"/>
      <c r="E29" s="315"/>
      <c r="F29" s="283"/>
      <c r="G29" s="288">
        <v>0</v>
      </c>
      <c r="H29" s="264"/>
      <c r="I29" s="261" t="s">
        <v>25</v>
      </c>
      <c r="J29" s="261" t="s">
        <v>61</v>
      </c>
      <c r="K29" s="261"/>
      <c r="L29" s="18">
        <v>0</v>
      </c>
    </row>
    <row r="30" spans="1:12" x14ac:dyDescent="0.2">
      <c r="A30" s="262"/>
      <c r="B30" s="263" t="s">
        <v>22</v>
      </c>
      <c r="C30" s="310" t="s">
        <v>14</v>
      </c>
      <c r="D30" s="310"/>
      <c r="E30" s="310"/>
      <c r="F30" s="263"/>
      <c r="G30" s="286">
        <f>G31-G32</f>
        <v>0</v>
      </c>
      <c r="H30" s="264"/>
      <c r="I30" s="261" t="s">
        <v>63</v>
      </c>
      <c r="J30" s="261" t="s">
        <v>64</v>
      </c>
      <c r="K30" s="261"/>
      <c r="L30" s="18">
        <v>0</v>
      </c>
    </row>
    <row r="31" spans="1:12" x14ac:dyDescent="0.2">
      <c r="A31" s="262"/>
      <c r="B31" s="263" t="s">
        <v>25</v>
      </c>
      <c r="C31" s="310" t="s">
        <v>45</v>
      </c>
      <c r="D31" s="310"/>
      <c r="E31" s="310"/>
      <c r="F31" s="263"/>
      <c r="G31" s="17">
        <v>0</v>
      </c>
      <c r="H31" s="264"/>
      <c r="I31" s="261" t="s">
        <v>65</v>
      </c>
      <c r="J31" s="261" t="s">
        <v>66</v>
      </c>
      <c r="K31" s="261"/>
      <c r="L31" s="18">
        <v>0</v>
      </c>
    </row>
    <row r="32" spans="1:12" x14ac:dyDescent="0.2">
      <c r="A32" s="262"/>
      <c r="B32" s="283" t="s">
        <v>272</v>
      </c>
      <c r="C32" s="315" t="s">
        <v>273</v>
      </c>
      <c r="D32" s="316"/>
      <c r="E32" s="316"/>
      <c r="F32" s="263"/>
      <c r="G32" s="17">
        <v>0</v>
      </c>
      <c r="H32" s="264"/>
      <c r="I32" s="261" t="s">
        <v>68</v>
      </c>
      <c r="J32" s="261" t="s">
        <v>85</v>
      </c>
      <c r="K32" s="263" t="s">
        <v>33</v>
      </c>
      <c r="L32" s="12">
        <f>-L33-L35+L36</f>
        <v>-1526462.77</v>
      </c>
    </row>
    <row r="33" spans="1:12" x14ac:dyDescent="0.2">
      <c r="B33" s="283" t="s">
        <v>274</v>
      </c>
      <c r="C33" s="310" t="s">
        <v>47</v>
      </c>
      <c r="D33" s="310"/>
      <c r="E33" s="310"/>
      <c r="F33" s="263"/>
      <c r="G33" s="16">
        <v>1325313.2</v>
      </c>
      <c r="H33" s="264"/>
      <c r="I33" s="261"/>
      <c r="J33" s="261" t="s">
        <v>70</v>
      </c>
      <c r="K33" s="263" t="s">
        <v>33</v>
      </c>
      <c r="L33" s="18">
        <v>1526462.77</v>
      </c>
    </row>
    <row r="34" spans="1:12" x14ac:dyDescent="0.2">
      <c r="B34" s="283"/>
      <c r="C34" s="317"/>
      <c r="D34" s="317"/>
      <c r="E34" s="317"/>
      <c r="F34" s="317"/>
      <c r="G34" s="16"/>
      <c r="H34" s="264"/>
      <c r="I34" s="261"/>
      <c r="J34" s="261"/>
      <c r="K34" s="263"/>
      <c r="L34" s="18"/>
    </row>
    <row r="35" spans="1:12" x14ac:dyDescent="0.2">
      <c r="A35" s="262" t="s">
        <v>5</v>
      </c>
      <c r="B35" s="262" t="s">
        <v>49</v>
      </c>
      <c r="C35" s="310"/>
      <c r="D35" s="310"/>
      <c r="E35" s="310"/>
      <c r="F35" s="263"/>
      <c r="G35" s="10">
        <f>G36-G37-G38</f>
        <v>-79926.570000000065</v>
      </c>
      <c r="H35" s="264"/>
      <c r="I35" s="261"/>
      <c r="J35" s="261" t="s">
        <v>71</v>
      </c>
      <c r="K35" s="263" t="s">
        <v>33</v>
      </c>
      <c r="L35" s="18">
        <v>0</v>
      </c>
    </row>
    <row r="36" spans="1:12" x14ac:dyDescent="0.2">
      <c r="A36" s="262"/>
      <c r="B36" s="263" t="s">
        <v>12</v>
      </c>
      <c r="C36" s="310" t="s">
        <v>51</v>
      </c>
      <c r="D36" s="310"/>
      <c r="E36" s="310"/>
      <c r="F36" s="263"/>
      <c r="G36" s="17">
        <v>535686.47</v>
      </c>
      <c r="H36" s="264"/>
      <c r="I36" s="266"/>
      <c r="J36" s="261" t="s">
        <v>77</v>
      </c>
      <c r="K36" s="261"/>
      <c r="L36" s="18">
        <v>0</v>
      </c>
    </row>
    <row r="37" spans="1:12" x14ac:dyDescent="0.2">
      <c r="A37" s="262"/>
      <c r="B37" s="263"/>
      <c r="C37" s="310" t="s">
        <v>53</v>
      </c>
      <c r="D37" s="310"/>
      <c r="E37" s="310"/>
      <c r="F37" s="263" t="s">
        <v>33</v>
      </c>
      <c r="G37" s="17">
        <v>615613.04</v>
      </c>
      <c r="H37" s="264" t="s">
        <v>6</v>
      </c>
      <c r="I37" s="312" t="s">
        <v>74</v>
      </c>
      <c r="J37" s="312"/>
      <c r="K37" s="261"/>
      <c r="L37" s="12">
        <f>L38+L39</f>
        <v>1087604.22</v>
      </c>
    </row>
    <row r="38" spans="1:12" x14ac:dyDescent="0.2">
      <c r="A38" s="262"/>
      <c r="B38" s="263"/>
      <c r="C38" s="313"/>
      <c r="D38" s="313"/>
      <c r="E38" s="313"/>
      <c r="G38" s="17">
        <v>0</v>
      </c>
      <c r="H38" s="264"/>
      <c r="I38" s="261" t="s">
        <v>12</v>
      </c>
      <c r="J38" s="261" t="s">
        <v>75</v>
      </c>
      <c r="K38" s="261"/>
      <c r="L38" s="18">
        <v>0</v>
      </c>
    </row>
    <row r="39" spans="1:12" x14ac:dyDescent="0.2">
      <c r="A39" s="262" t="s">
        <v>6</v>
      </c>
      <c r="B39" s="262" t="s">
        <v>56</v>
      </c>
      <c r="C39" s="310"/>
      <c r="D39" s="310"/>
      <c r="E39" s="310"/>
      <c r="F39" s="263"/>
      <c r="G39" s="9"/>
      <c r="H39" s="264"/>
      <c r="I39" s="261" t="s">
        <v>15</v>
      </c>
      <c r="J39" s="261" t="s">
        <v>77</v>
      </c>
      <c r="K39" s="261"/>
      <c r="L39" s="18">
        <v>1087604.22</v>
      </c>
    </row>
    <row r="40" spans="1:12" x14ac:dyDescent="0.2">
      <c r="A40" s="263"/>
      <c r="B40" s="263"/>
      <c r="C40" s="310" t="s">
        <v>58</v>
      </c>
      <c r="D40" s="310"/>
      <c r="E40" s="310"/>
      <c r="F40" s="263"/>
      <c r="G40" s="10">
        <f>G41+G44+G47</f>
        <v>746035.7</v>
      </c>
      <c r="H40" s="264"/>
      <c r="I40" s="261"/>
      <c r="J40" s="261"/>
      <c r="K40" s="261"/>
      <c r="L40" s="265"/>
    </row>
    <row r="41" spans="1:12" x14ac:dyDescent="0.2">
      <c r="A41" s="261"/>
      <c r="B41" s="263"/>
      <c r="C41" s="310" t="s">
        <v>60</v>
      </c>
      <c r="D41" s="310"/>
      <c r="E41" s="310"/>
      <c r="F41" s="263" t="s">
        <v>33</v>
      </c>
      <c r="G41" s="10">
        <f>G42-G43</f>
        <v>0</v>
      </c>
      <c r="H41" s="264"/>
      <c r="I41" s="261"/>
      <c r="J41" s="261"/>
      <c r="K41" s="261"/>
      <c r="L41" s="265"/>
    </row>
    <row r="42" spans="1:12" x14ac:dyDescent="0.2">
      <c r="A42" s="261"/>
      <c r="B42" s="263"/>
      <c r="C42" s="310" t="s">
        <v>62</v>
      </c>
      <c r="D42" s="310"/>
      <c r="E42" s="310"/>
      <c r="F42" s="263" t="s">
        <v>33</v>
      </c>
      <c r="G42" s="17">
        <v>0</v>
      </c>
      <c r="H42" s="264"/>
      <c r="I42" s="261"/>
      <c r="J42" s="261"/>
      <c r="K42" s="261"/>
      <c r="L42" s="265"/>
    </row>
    <row r="43" spans="1:12" x14ac:dyDescent="0.2">
      <c r="A43" s="284" t="s">
        <v>80</v>
      </c>
      <c r="B43" s="262" t="s">
        <v>67</v>
      </c>
      <c r="C43" s="310"/>
      <c r="D43" s="310"/>
      <c r="E43" s="310"/>
      <c r="F43" s="263"/>
      <c r="G43" s="17">
        <v>0</v>
      </c>
      <c r="H43" s="264"/>
      <c r="I43" s="261"/>
      <c r="J43" s="261"/>
      <c r="K43" s="261"/>
      <c r="L43" s="265"/>
    </row>
    <row r="44" spans="1:12" x14ac:dyDescent="0.2">
      <c r="A44" s="261"/>
      <c r="B44" s="263" t="s">
        <v>12</v>
      </c>
      <c r="C44" s="310" t="s">
        <v>69</v>
      </c>
      <c r="D44" s="310"/>
      <c r="E44" s="310"/>
      <c r="F44" s="263"/>
      <c r="G44" s="10">
        <f>G45-G46</f>
        <v>746035.7</v>
      </c>
      <c r="H44" s="264"/>
      <c r="I44" s="261"/>
      <c r="J44" s="261"/>
      <c r="K44" s="261"/>
      <c r="L44" s="265"/>
    </row>
    <row r="45" spans="1:12" x14ac:dyDescent="0.2">
      <c r="A45" s="261"/>
      <c r="B45" s="263"/>
      <c r="C45" s="310" t="s">
        <v>69</v>
      </c>
      <c r="D45" s="310"/>
      <c r="E45" s="310"/>
      <c r="F45" s="263"/>
      <c r="G45" s="17">
        <v>1636090.48</v>
      </c>
      <c r="H45" s="264"/>
      <c r="I45" s="261"/>
      <c r="J45" s="261"/>
      <c r="K45" s="261"/>
      <c r="L45" s="265"/>
    </row>
    <row r="46" spans="1:12" x14ac:dyDescent="0.2">
      <c r="A46" s="261"/>
      <c r="B46" s="261"/>
      <c r="C46" s="310" t="s">
        <v>72</v>
      </c>
      <c r="D46" s="310"/>
      <c r="E46" s="310"/>
      <c r="F46" s="263" t="s">
        <v>33</v>
      </c>
      <c r="G46" s="18">
        <v>890054.78</v>
      </c>
      <c r="H46" s="266"/>
      <c r="I46" s="261"/>
      <c r="J46" s="261"/>
      <c r="K46" s="261"/>
      <c r="L46" s="265"/>
    </row>
    <row r="47" spans="1:12" x14ac:dyDescent="0.2">
      <c r="A47" s="261"/>
      <c r="B47" s="261" t="s">
        <v>15</v>
      </c>
      <c r="C47" s="310" t="s">
        <v>73</v>
      </c>
      <c r="D47" s="310"/>
      <c r="E47" s="310"/>
      <c r="F47" s="261"/>
      <c r="G47" s="12">
        <f>G48-G49</f>
        <v>0</v>
      </c>
      <c r="H47" s="266"/>
      <c r="I47" s="261"/>
      <c r="J47" s="261"/>
      <c r="K47" s="261"/>
      <c r="L47" s="265"/>
    </row>
    <row r="48" spans="1:12" x14ac:dyDescent="0.2">
      <c r="A48" s="261"/>
      <c r="B48" s="261"/>
      <c r="C48" s="310" t="s">
        <v>73</v>
      </c>
      <c r="D48" s="310"/>
      <c r="E48" s="310"/>
      <c r="F48" s="261"/>
      <c r="G48" s="18">
        <v>0</v>
      </c>
      <c r="H48" s="266"/>
      <c r="I48" s="261"/>
      <c r="J48" s="261"/>
      <c r="K48" s="261"/>
      <c r="L48" s="265"/>
    </row>
    <row r="49" spans="1:12" x14ac:dyDescent="0.2">
      <c r="B49" s="261"/>
      <c r="C49" s="310" t="s">
        <v>76</v>
      </c>
      <c r="D49" s="310"/>
      <c r="E49" s="310"/>
      <c r="F49" s="263" t="s">
        <v>33</v>
      </c>
      <c r="G49" s="18">
        <v>0</v>
      </c>
      <c r="H49" s="266"/>
      <c r="I49" s="261"/>
      <c r="J49" s="261"/>
      <c r="K49" s="261"/>
      <c r="L49" s="265"/>
    </row>
    <row r="50" spans="1:12" x14ac:dyDescent="0.2">
      <c r="A50" s="261"/>
      <c r="B50" s="261" t="s">
        <v>19</v>
      </c>
      <c r="C50" s="310" t="s">
        <v>84</v>
      </c>
      <c r="D50" s="310"/>
      <c r="E50" s="310"/>
      <c r="F50" s="261"/>
      <c r="G50" s="265"/>
      <c r="H50" s="266"/>
      <c r="I50" s="261"/>
      <c r="J50" s="261"/>
      <c r="K50" s="261"/>
      <c r="L50" s="265"/>
    </row>
    <row r="51" spans="1:12" x14ac:dyDescent="0.2">
      <c r="C51" s="310" t="s">
        <v>78</v>
      </c>
      <c r="D51" s="310"/>
      <c r="E51" s="310"/>
      <c r="F51" s="261"/>
      <c r="H51" s="266"/>
      <c r="I51" s="261"/>
      <c r="J51" s="261"/>
      <c r="K51" s="261"/>
      <c r="L51" s="265"/>
    </row>
    <row r="52" spans="1:12" x14ac:dyDescent="0.2">
      <c r="A52" s="266"/>
      <c r="B52" s="261"/>
      <c r="C52" s="310" t="s">
        <v>79</v>
      </c>
      <c r="D52" s="310"/>
      <c r="E52" s="310"/>
      <c r="F52" s="263" t="s">
        <v>33</v>
      </c>
      <c r="G52" s="261"/>
      <c r="H52" s="264"/>
      <c r="I52" s="261"/>
      <c r="J52" s="261"/>
      <c r="K52" s="261"/>
      <c r="L52" s="265"/>
    </row>
    <row r="53" spans="1:12" x14ac:dyDescent="0.2">
      <c r="A53" s="266"/>
      <c r="B53" s="261"/>
      <c r="C53" s="263"/>
      <c r="D53" s="263"/>
      <c r="E53" s="263"/>
      <c r="F53" s="263"/>
      <c r="G53" s="261"/>
      <c r="H53" s="264"/>
      <c r="I53" s="261"/>
      <c r="J53" s="261"/>
      <c r="K53" s="261"/>
      <c r="L53" s="265"/>
    </row>
    <row r="54" spans="1:12" ht="13.5" thickBot="1" x14ac:dyDescent="0.25">
      <c r="A54" s="266" t="s">
        <v>80</v>
      </c>
      <c r="B54" s="284" t="s">
        <v>81</v>
      </c>
      <c r="C54" s="311"/>
      <c r="D54" s="311"/>
      <c r="E54" s="311"/>
      <c r="F54" s="311"/>
      <c r="G54" s="285">
        <v>2161142.44</v>
      </c>
      <c r="H54" s="303"/>
      <c r="I54" s="304"/>
      <c r="J54" s="304"/>
      <c r="K54" s="304"/>
      <c r="L54" s="265"/>
    </row>
    <row r="55" spans="1:12" ht="14.25" thickTop="1" thickBot="1" x14ac:dyDescent="0.25">
      <c r="A55" s="305" t="s">
        <v>82</v>
      </c>
      <c r="B55" s="306"/>
      <c r="C55" s="306"/>
      <c r="D55" s="306"/>
      <c r="E55" s="306"/>
      <c r="F55" s="307"/>
      <c r="G55" s="15">
        <f>G40+G35+G30+G14+G10+G3+G54</f>
        <v>89167258.069999993</v>
      </c>
      <c r="H55" s="308" t="s">
        <v>83</v>
      </c>
      <c r="I55" s="309"/>
      <c r="J55" s="309"/>
      <c r="K55" s="268"/>
      <c r="L55" s="19">
        <f>L3+L9+L22+L20+L37</f>
        <v>89167258.069999993</v>
      </c>
    </row>
    <row r="56" spans="1:12" ht="13.5" thickTop="1" x14ac:dyDescent="0.2">
      <c r="A56" s="266"/>
      <c r="B56" s="266"/>
      <c r="C56" s="266"/>
      <c r="D56" s="266"/>
      <c r="E56" s="266"/>
      <c r="F56" s="261"/>
      <c r="G56" s="45">
        <v>0</v>
      </c>
      <c r="L56" s="45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00000000-0004-0000-1300-000000000000}"/>
  </hyperlinks>
  <pageMargins left="0.7" right="0.7" top="0.75" bottom="0.75" header="0.3" footer="0.3"/>
  <legacy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56"/>
  <sheetViews>
    <sheetView topLeftCell="A40" zoomScale="170" zoomScaleNormal="170" workbookViewId="0">
      <selection activeCell="L40" sqref="L40"/>
    </sheetView>
  </sheetViews>
  <sheetFormatPr defaultRowHeight="12.75" x14ac:dyDescent="0.2"/>
  <cols>
    <col min="1" max="1" width="4" style="11" customWidth="1"/>
    <col min="2" max="4" width="9.140625" style="11"/>
    <col min="5" max="5" width="12.5703125" style="11" customWidth="1"/>
    <col min="6" max="6" width="9.140625" style="11"/>
    <col min="7" max="7" width="12.5703125" style="11" customWidth="1"/>
    <col min="8" max="8" width="4.140625" style="11" customWidth="1"/>
    <col min="9" max="9" width="9.140625" style="11"/>
    <col min="10" max="10" width="22.28515625" style="11" customWidth="1"/>
    <col min="11" max="11" width="13.42578125" style="11" customWidth="1"/>
    <col min="12" max="12" width="18.5703125" style="11" bestFit="1" customWidth="1"/>
    <col min="13" max="14" width="20.28515625" style="11" bestFit="1" customWidth="1"/>
    <col min="15" max="15" width="18.7109375" style="11" bestFit="1" customWidth="1"/>
    <col min="16" max="16384" width="9.140625" style="11"/>
  </cols>
  <sheetData>
    <row r="1" spans="1:12" x14ac:dyDescent="0.2">
      <c r="A1" s="279" t="s">
        <v>277</v>
      </c>
      <c r="B1" s="280"/>
      <c r="C1" s="281"/>
      <c r="D1" s="280"/>
    </row>
    <row r="2" spans="1:12" x14ac:dyDescent="0.2">
      <c r="A2" s="320" t="s">
        <v>8</v>
      </c>
      <c r="B2" s="320"/>
      <c r="C2" s="320"/>
      <c r="D2" s="320"/>
      <c r="E2" s="320"/>
      <c r="F2" s="270"/>
      <c r="G2" s="271"/>
      <c r="H2" s="321" t="s">
        <v>9</v>
      </c>
      <c r="I2" s="322"/>
      <c r="J2" s="322"/>
      <c r="K2" s="272"/>
      <c r="L2" s="273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59"/>
      <c r="G3" s="274">
        <f>G4+G5+G6+G7+G8</f>
        <v>81155592.040000007</v>
      </c>
      <c r="H3" s="260" t="s">
        <v>0</v>
      </c>
      <c r="I3" s="324" t="s">
        <v>11</v>
      </c>
      <c r="J3" s="324"/>
      <c r="K3" s="261"/>
      <c r="L3" s="14">
        <f>L4+L5+L6+L7</f>
        <v>17885860.77</v>
      </c>
    </row>
    <row r="4" spans="1:12" x14ac:dyDescent="0.2">
      <c r="A4" s="262"/>
      <c r="B4" s="263" t="s">
        <v>12</v>
      </c>
      <c r="C4" s="310" t="s">
        <v>13</v>
      </c>
      <c r="D4" s="310"/>
      <c r="E4" s="310"/>
      <c r="F4" s="263"/>
      <c r="G4" s="16">
        <v>90305.64</v>
      </c>
      <c r="H4" s="264"/>
      <c r="I4" s="261" t="s">
        <v>12</v>
      </c>
      <c r="J4" s="261" t="s">
        <v>14</v>
      </c>
      <c r="K4" s="261"/>
      <c r="L4" s="18">
        <v>2426635.1800000002</v>
      </c>
    </row>
    <row r="5" spans="1:12" x14ac:dyDescent="0.2">
      <c r="A5" s="262"/>
      <c r="B5" s="263" t="s">
        <v>15</v>
      </c>
      <c r="C5" s="310" t="s">
        <v>16</v>
      </c>
      <c r="D5" s="310"/>
      <c r="E5" s="310"/>
      <c r="F5" s="263"/>
      <c r="G5" s="16">
        <v>79785106.290000007</v>
      </c>
      <c r="H5" s="264"/>
      <c r="I5" s="261" t="s">
        <v>17</v>
      </c>
      <c r="J5" s="261" t="s">
        <v>18</v>
      </c>
      <c r="K5" s="261"/>
      <c r="L5" s="18">
        <v>0</v>
      </c>
    </row>
    <row r="6" spans="1:12" x14ac:dyDescent="0.2">
      <c r="A6" s="262"/>
      <c r="B6" s="263" t="s">
        <v>19</v>
      </c>
      <c r="C6" s="310" t="s">
        <v>20</v>
      </c>
      <c r="D6" s="310"/>
      <c r="E6" s="310"/>
      <c r="F6" s="263"/>
      <c r="G6" s="16">
        <v>0</v>
      </c>
      <c r="H6" s="264"/>
      <c r="I6" s="261" t="s">
        <v>19</v>
      </c>
      <c r="J6" s="261" t="s">
        <v>21</v>
      </c>
      <c r="K6" s="261"/>
      <c r="L6" s="18">
        <v>3688144.08</v>
      </c>
    </row>
    <row r="7" spans="1:12" x14ac:dyDescent="0.2">
      <c r="A7" s="262"/>
      <c r="B7" s="263" t="s">
        <v>22</v>
      </c>
      <c r="C7" s="310" t="s">
        <v>23</v>
      </c>
      <c r="D7" s="310"/>
      <c r="E7" s="310"/>
      <c r="F7" s="263"/>
      <c r="G7" s="289">
        <v>-754913.21</v>
      </c>
      <c r="H7" s="264"/>
      <c r="I7" s="261" t="s">
        <v>22</v>
      </c>
      <c r="J7" s="261" t="s">
        <v>24</v>
      </c>
      <c r="K7" s="261"/>
      <c r="L7" s="18">
        <v>11771081.51</v>
      </c>
    </row>
    <row r="8" spans="1:12" x14ac:dyDescent="0.2">
      <c r="A8" s="262"/>
      <c r="B8" s="263" t="s">
        <v>25</v>
      </c>
      <c r="C8" s="310" t="s">
        <v>26</v>
      </c>
      <c r="D8" s="310"/>
      <c r="E8" s="310"/>
      <c r="F8" s="263"/>
      <c r="G8" s="16">
        <v>2035093.32</v>
      </c>
      <c r="H8" s="264"/>
      <c r="I8" s="261"/>
      <c r="J8" s="261"/>
      <c r="K8" s="261"/>
      <c r="L8" s="265"/>
    </row>
    <row r="9" spans="1:12" x14ac:dyDescent="0.2">
      <c r="A9" s="263"/>
      <c r="B9" s="263"/>
      <c r="C9" s="310"/>
      <c r="D9" s="310"/>
      <c r="E9" s="310"/>
      <c r="F9" s="263"/>
      <c r="G9" s="263"/>
      <c r="H9" s="264" t="s">
        <v>3</v>
      </c>
      <c r="I9" s="312" t="s">
        <v>27</v>
      </c>
      <c r="J9" s="312"/>
      <c r="K9" s="261"/>
      <c r="L9" s="12">
        <f>L11+L14+L18+L17</f>
        <v>78123257.859999999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63"/>
      <c r="G10" s="13">
        <f>G11-G12</f>
        <v>0</v>
      </c>
      <c r="H10" s="264" t="s">
        <v>1</v>
      </c>
      <c r="I10" s="314" t="s">
        <v>29</v>
      </c>
      <c r="J10" s="314"/>
      <c r="K10" s="261"/>
      <c r="L10" s="12">
        <f>L11+L14</f>
        <v>94164158.709999993</v>
      </c>
    </row>
    <row r="11" spans="1:12" x14ac:dyDescent="0.2">
      <c r="A11" s="262"/>
      <c r="B11" s="263" t="s">
        <v>12</v>
      </c>
      <c r="C11" s="310" t="s">
        <v>30</v>
      </c>
      <c r="D11" s="310"/>
      <c r="E11" s="310"/>
      <c r="F11" s="263"/>
      <c r="G11" s="16">
        <v>0</v>
      </c>
      <c r="H11" s="264"/>
      <c r="I11" s="261" t="s">
        <v>12</v>
      </c>
      <c r="J11" s="261" t="s">
        <v>31</v>
      </c>
      <c r="K11" s="261"/>
      <c r="L11" s="12">
        <f>L12-L13</f>
        <v>77959288.61999999</v>
      </c>
    </row>
    <row r="12" spans="1:12" x14ac:dyDescent="0.2">
      <c r="A12" s="262"/>
      <c r="B12" s="263" t="s">
        <v>15</v>
      </c>
      <c r="C12" s="310" t="s">
        <v>32</v>
      </c>
      <c r="D12" s="310"/>
      <c r="E12" s="310"/>
      <c r="F12" s="263" t="s">
        <v>33</v>
      </c>
      <c r="G12" s="16">
        <v>0</v>
      </c>
      <c r="H12" s="264"/>
      <c r="I12" s="261"/>
      <c r="J12" s="261" t="s">
        <v>31</v>
      </c>
      <c r="K12" s="261"/>
      <c r="L12" s="18">
        <v>78538981.379999995</v>
      </c>
    </row>
    <row r="13" spans="1:12" x14ac:dyDescent="0.2">
      <c r="A13" s="263"/>
      <c r="B13" s="263"/>
      <c r="C13" s="310"/>
      <c r="D13" s="310"/>
      <c r="E13" s="310"/>
      <c r="F13" s="263"/>
      <c r="G13" s="263"/>
      <c r="H13" s="264"/>
      <c r="I13" s="261"/>
      <c r="J13" s="261" t="s">
        <v>34</v>
      </c>
      <c r="K13" s="263" t="s">
        <v>33</v>
      </c>
      <c r="L13" s="18">
        <v>579692.76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63"/>
      <c r="G14" s="13">
        <f>G15+G22+G33-G20-G27</f>
        <v>44552999.399999999</v>
      </c>
      <c r="H14" s="264"/>
      <c r="I14" s="261" t="s">
        <v>15</v>
      </c>
      <c r="J14" s="261" t="s">
        <v>36</v>
      </c>
      <c r="K14" s="261"/>
      <c r="L14" s="12">
        <f>L15-L16</f>
        <v>16204870.09</v>
      </c>
    </row>
    <row r="15" spans="1:12" x14ac:dyDescent="0.2">
      <c r="A15" s="262"/>
      <c r="B15" s="263" t="s">
        <v>37</v>
      </c>
      <c r="C15" s="310" t="s">
        <v>38</v>
      </c>
      <c r="D15" s="310"/>
      <c r="E15" s="310"/>
      <c r="F15" s="263"/>
      <c r="G15" s="16">
        <v>6564141.04</v>
      </c>
      <c r="H15" s="264"/>
      <c r="I15" s="261"/>
      <c r="J15" s="261" t="s">
        <v>36</v>
      </c>
      <c r="K15" s="261"/>
      <c r="L15" s="18">
        <v>16204870.09</v>
      </c>
    </row>
    <row r="16" spans="1:12" x14ac:dyDescent="0.2">
      <c r="A16" s="262"/>
      <c r="B16" s="283" t="s">
        <v>256</v>
      </c>
      <c r="C16" s="283" t="s">
        <v>257</v>
      </c>
      <c r="D16" s="263"/>
      <c r="E16" s="263"/>
      <c r="F16" s="263"/>
      <c r="G16" s="16">
        <v>295058.7</v>
      </c>
      <c r="H16" s="264"/>
      <c r="I16" s="261"/>
      <c r="J16" s="261" t="s">
        <v>40</v>
      </c>
      <c r="K16" s="263" t="s">
        <v>33</v>
      </c>
      <c r="L16" s="18">
        <v>0</v>
      </c>
    </row>
    <row r="17" spans="1:12" x14ac:dyDescent="0.2">
      <c r="A17" s="262"/>
      <c r="B17" s="283" t="s">
        <v>258</v>
      </c>
      <c r="C17" s="315" t="s">
        <v>259</v>
      </c>
      <c r="D17" s="315"/>
      <c r="E17" s="315"/>
      <c r="F17" s="283"/>
      <c r="G17" s="16">
        <v>0</v>
      </c>
      <c r="H17" s="264"/>
      <c r="I17" s="261" t="s">
        <v>19</v>
      </c>
      <c r="J17" s="45" t="s">
        <v>248</v>
      </c>
      <c r="K17" s="261"/>
      <c r="L17" s="282">
        <v>-16040900.85</v>
      </c>
    </row>
    <row r="18" spans="1:12" x14ac:dyDescent="0.2">
      <c r="A18" s="262"/>
      <c r="B18" s="283" t="s">
        <v>260</v>
      </c>
      <c r="C18" s="315" t="s">
        <v>262</v>
      </c>
      <c r="D18" s="315"/>
      <c r="E18" s="315"/>
      <c r="F18" s="283"/>
      <c r="G18" s="16">
        <v>295058.7</v>
      </c>
      <c r="H18" s="264" t="s">
        <v>2</v>
      </c>
      <c r="I18" s="314" t="s">
        <v>44</v>
      </c>
      <c r="J18" s="314"/>
      <c r="K18" s="261"/>
      <c r="L18" s="18">
        <v>0</v>
      </c>
    </row>
    <row r="19" spans="1:12" x14ac:dyDescent="0.2">
      <c r="A19" s="262"/>
      <c r="B19" s="283" t="s">
        <v>263</v>
      </c>
      <c r="C19" s="315" t="s">
        <v>261</v>
      </c>
      <c r="D19" s="315"/>
      <c r="E19" s="315"/>
      <c r="F19" s="283"/>
      <c r="G19" s="16">
        <v>6270436.4000000004</v>
      </c>
      <c r="H19" s="264"/>
      <c r="I19" s="261"/>
      <c r="J19" s="261"/>
      <c r="K19" s="261"/>
      <c r="L19" s="265"/>
    </row>
    <row r="20" spans="1:12" x14ac:dyDescent="0.2">
      <c r="A20" s="262"/>
      <c r="B20" s="283" t="s">
        <v>264</v>
      </c>
      <c r="C20" s="310" t="s">
        <v>39</v>
      </c>
      <c r="D20" s="310"/>
      <c r="E20" s="310"/>
      <c r="F20" s="263" t="s">
        <v>33</v>
      </c>
      <c r="G20" s="16">
        <v>1354.06</v>
      </c>
      <c r="H20" s="264" t="s">
        <v>4</v>
      </c>
      <c r="I20" s="312" t="s">
        <v>46</v>
      </c>
      <c r="J20" s="312"/>
      <c r="K20" s="261"/>
      <c r="L20" s="18">
        <v>0.78</v>
      </c>
    </row>
    <row r="21" spans="1:12" x14ac:dyDescent="0.2">
      <c r="A21" s="262"/>
      <c r="B21" s="283" t="s">
        <v>268</v>
      </c>
      <c r="C21" s="318" t="s">
        <v>275</v>
      </c>
      <c r="D21" s="310"/>
      <c r="E21" s="310"/>
      <c r="F21" s="283" t="s">
        <v>33</v>
      </c>
      <c r="G21" s="16">
        <v>0</v>
      </c>
      <c r="H21" s="264"/>
      <c r="I21" s="261"/>
      <c r="J21" s="261"/>
      <c r="K21" s="261"/>
      <c r="L21" s="265"/>
    </row>
    <row r="22" spans="1:12" x14ac:dyDescent="0.2">
      <c r="A22" s="262"/>
      <c r="B22" s="283" t="s">
        <v>265</v>
      </c>
      <c r="C22" s="310" t="s">
        <v>41</v>
      </c>
      <c r="D22" s="310"/>
      <c r="E22" s="310"/>
      <c r="F22" s="263"/>
      <c r="G22" s="16">
        <v>37887999.82</v>
      </c>
      <c r="H22" s="264" t="s">
        <v>5</v>
      </c>
      <c r="I22" s="312" t="s">
        <v>48</v>
      </c>
      <c r="J22" s="312"/>
      <c r="K22" s="261"/>
      <c r="L22" s="12">
        <f>L23+L28+L29+L30+L32</f>
        <v>14588941.51</v>
      </c>
    </row>
    <row r="23" spans="1:12" x14ac:dyDescent="0.2">
      <c r="A23" s="262"/>
      <c r="B23" s="283" t="s">
        <v>256</v>
      </c>
      <c r="C23" s="283" t="s">
        <v>257</v>
      </c>
      <c r="D23" s="263"/>
      <c r="E23" s="263"/>
      <c r="F23" s="263"/>
      <c r="G23" s="16">
        <v>2886823.6</v>
      </c>
      <c r="H23" s="264"/>
      <c r="I23" s="261" t="s">
        <v>12</v>
      </c>
      <c r="J23" s="261" t="s">
        <v>50</v>
      </c>
      <c r="K23" s="261"/>
      <c r="L23" s="18">
        <v>14500000</v>
      </c>
    </row>
    <row r="24" spans="1:12" x14ac:dyDescent="0.2">
      <c r="A24" s="262"/>
      <c r="B24" s="283" t="s">
        <v>258</v>
      </c>
      <c r="C24" s="283" t="s">
        <v>266</v>
      </c>
      <c r="D24" s="283"/>
      <c r="E24" s="283"/>
      <c r="F24" s="283"/>
      <c r="G24" s="16">
        <v>0</v>
      </c>
      <c r="H24" s="264"/>
      <c r="I24" s="261"/>
      <c r="J24" s="261" t="s">
        <v>52</v>
      </c>
      <c r="K24" s="261"/>
      <c r="L24" s="18">
        <v>14500000</v>
      </c>
    </row>
    <row r="25" spans="1:12" x14ac:dyDescent="0.2">
      <c r="A25" s="262"/>
      <c r="B25" s="283" t="s">
        <v>260</v>
      </c>
      <c r="C25" s="283" t="s">
        <v>267</v>
      </c>
      <c r="D25" s="283"/>
      <c r="E25" s="283"/>
      <c r="F25" s="283"/>
      <c r="G25" s="16">
        <v>2886823.6</v>
      </c>
      <c r="H25" s="264"/>
      <c r="I25" s="261"/>
      <c r="J25" s="261" t="s">
        <v>54</v>
      </c>
      <c r="K25" s="263" t="s">
        <v>33</v>
      </c>
      <c r="L25" s="267">
        <v>0</v>
      </c>
    </row>
    <row r="26" spans="1:12" x14ac:dyDescent="0.2">
      <c r="A26" s="262"/>
      <c r="B26" s="283" t="s">
        <v>255</v>
      </c>
      <c r="C26" s="283" t="s">
        <v>261</v>
      </c>
      <c r="D26" s="283"/>
      <c r="E26" s="283"/>
      <c r="F26" s="283"/>
      <c r="G26" s="16">
        <v>35001176.219999999</v>
      </c>
      <c r="H26" s="264"/>
      <c r="I26" s="261" t="s">
        <v>15</v>
      </c>
      <c r="J26" s="261" t="s">
        <v>55</v>
      </c>
      <c r="K26" s="261"/>
      <c r="L26" s="18">
        <v>0</v>
      </c>
    </row>
    <row r="27" spans="1:12" x14ac:dyDescent="0.2">
      <c r="B27" s="283" t="s">
        <v>264</v>
      </c>
      <c r="C27" s="310" t="s">
        <v>43</v>
      </c>
      <c r="D27" s="310"/>
      <c r="E27" s="310"/>
      <c r="F27" s="263" t="s">
        <v>33</v>
      </c>
      <c r="G27" s="16">
        <v>0</v>
      </c>
      <c r="H27" s="264"/>
      <c r="I27" s="261" t="s">
        <v>19</v>
      </c>
      <c r="J27" s="261" t="s">
        <v>57</v>
      </c>
      <c r="K27" s="261"/>
      <c r="L27" s="18">
        <v>0</v>
      </c>
    </row>
    <row r="28" spans="1:12" x14ac:dyDescent="0.2">
      <c r="A28" s="262"/>
      <c r="B28" s="283" t="s">
        <v>268</v>
      </c>
      <c r="C28" s="315" t="s">
        <v>269</v>
      </c>
      <c r="D28" s="316"/>
      <c r="E28" s="316"/>
      <c r="F28" s="283" t="s">
        <v>33</v>
      </c>
      <c r="G28" s="16">
        <v>0</v>
      </c>
      <c r="H28" s="264"/>
      <c r="I28" s="261" t="s">
        <v>22</v>
      </c>
      <c r="J28" s="261" t="s">
        <v>59</v>
      </c>
      <c r="K28" s="261"/>
      <c r="L28" s="18">
        <v>88941.51</v>
      </c>
    </row>
    <row r="29" spans="1:12" x14ac:dyDescent="0.2">
      <c r="A29" s="262"/>
      <c r="B29" s="283" t="s">
        <v>270</v>
      </c>
      <c r="C29" s="315" t="s">
        <v>271</v>
      </c>
      <c r="D29" s="315"/>
      <c r="E29" s="315"/>
      <c r="F29" s="283"/>
      <c r="G29" s="288">
        <v>0</v>
      </c>
      <c r="H29" s="264"/>
      <c r="I29" s="261" t="s">
        <v>25</v>
      </c>
      <c r="J29" s="261" t="s">
        <v>61</v>
      </c>
      <c r="K29" s="261"/>
      <c r="L29" s="18">
        <v>0</v>
      </c>
    </row>
    <row r="30" spans="1:12" x14ac:dyDescent="0.2">
      <c r="A30" s="262"/>
      <c r="B30" s="263" t="s">
        <v>22</v>
      </c>
      <c r="C30" s="310" t="s">
        <v>14</v>
      </c>
      <c r="D30" s="310"/>
      <c r="E30" s="310"/>
      <c r="F30" s="263"/>
      <c r="G30" s="286">
        <f>G31-G32</f>
        <v>0</v>
      </c>
      <c r="H30" s="264"/>
      <c r="I30" s="261" t="s">
        <v>63</v>
      </c>
      <c r="J30" s="261" t="s">
        <v>64</v>
      </c>
      <c r="K30" s="261"/>
      <c r="L30" s="18">
        <v>0</v>
      </c>
    </row>
    <row r="31" spans="1:12" x14ac:dyDescent="0.2">
      <c r="A31" s="262"/>
      <c r="B31" s="263" t="s">
        <v>25</v>
      </c>
      <c r="C31" s="310" t="s">
        <v>45</v>
      </c>
      <c r="D31" s="310"/>
      <c r="E31" s="310"/>
      <c r="F31" s="263"/>
      <c r="G31" s="17">
        <v>0</v>
      </c>
      <c r="H31" s="264"/>
      <c r="I31" s="261" t="s">
        <v>65</v>
      </c>
      <c r="J31" s="261" t="s">
        <v>66</v>
      </c>
      <c r="K31" s="261"/>
      <c r="L31" s="18">
        <v>0</v>
      </c>
    </row>
    <row r="32" spans="1:12" x14ac:dyDescent="0.2">
      <c r="A32" s="262"/>
      <c r="B32" s="283" t="s">
        <v>272</v>
      </c>
      <c r="C32" s="315" t="s">
        <v>273</v>
      </c>
      <c r="D32" s="316"/>
      <c r="E32" s="316"/>
      <c r="F32" s="263"/>
      <c r="G32" s="17">
        <v>0</v>
      </c>
      <c r="H32" s="264"/>
      <c r="I32" s="261" t="s">
        <v>68</v>
      </c>
      <c r="J32" s="261" t="s">
        <v>85</v>
      </c>
      <c r="K32" s="263" t="s">
        <v>33</v>
      </c>
      <c r="L32" s="12">
        <f>-L33-L35+L36</f>
        <v>0</v>
      </c>
    </row>
    <row r="33" spans="1:12" x14ac:dyDescent="0.2">
      <c r="B33" s="283" t="s">
        <v>274</v>
      </c>
      <c r="C33" s="310" t="s">
        <v>47</v>
      </c>
      <c r="D33" s="310"/>
      <c r="E33" s="310"/>
      <c r="F33" s="263"/>
      <c r="G33" s="16">
        <v>102212.6</v>
      </c>
      <c r="H33" s="264"/>
      <c r="I33" s="261"/>
      <c r="J33" s="261" t="s">
        <v>70</v>
      </c>
      <c r="K33" s="263" t="s">
        <v>33</v>
      </c>
      <c r="L33" s="18">
        <v>0</v>
      </c>
    </row>
    <row r="34" spans="1:12" x14ac:dyDescent="0.2">
      <c r="B34" s="283"/>
      <c r="C34" s="317"/>
      <c r="D34" s="317"/>
      <c r="E34" s="317"/>
      <c r="F34" s="317"/>
      <c r="G34" s="16"/>
      <c r="H34" s="264"/>
      <c r="I34" s="261"/>
      <c r="J34" s="261"/>
      <c r="K34" s="263"/>
      <c r="L34" s="18"/>
    </row>
    <row r="35" spans="1:12" x14ac:dyDescent="0.2">
      <c r="A35" s="262" t="s">
        <v>5</v>
      </c>
      <c r="B35" s="262" t="s">
        <v>49</v>
      </c>
      <c r="C35" s="310"/>
      <c r="D35" s="310"/>
      <c r="E35" s="310"/>
      <c r="F35" s="263"/>
      <c r="G35" s="10">
        <f>G36-G37-G38</f>
        <v>8601472.2300000004</v>
      </c>
      <c r="H35" s="264"/>
      <c r="I35" s="261"/>
      <c r="J35" s="261" t="s">
        <v>71</v>
      </c>
      <c r="K35" s="263" t="s">
        <v>33</v>
      </c>
      <c r="L35" s="18">
        <v>0</v>
      </c>
    </row>
    <row r="36" spans="1:12" x14ac:dyDescent="0.2">
      <c r="A36" s="262"/>
      <c r="B36" s="263" t="s">
        <v>12</v>
      </c>
      <c r="C36" s="310" t="s">
        <v>51</v>
      </c>
      <c r="D36" s="310"/>
      <c r="E36" s="310"/>
      <c r="F36" s="263"/>
      <c r="G36" s="17">
        <v>8601472.2300000004</v>
      </c>
      <c r="H36" s="264"/>
      <c r="I36" s="266"/>
      <c r="J36" s="261" t="s">
        <v>77</v>
      </c>
      <c r="K36" s="261"/>
      <c r="L36" s="18">
        <v>0</v>
      </c>
    </row>
    <row r="37" spans="1:12" x14ac:dyDescent="0.2">
      <c r="A37" s="262"/>
      <c r="B37" s="263"/>
      <c r="C37" s="310" t="s">
        <v>53</v>
      </c>
      <c r="D37" s="310"/>
      <c r="E37" s="310"/>
      <c r="F37" s="263" t="s">
        <v>33</v>
      </c>
      <c r="G37" s="17">
        <v>0</v>
      </c>
      <c r="H37" s="264" t="s">
        <v>6</v>
      </c>
      <c r="I37" s="312" t="s">
        <v>74</v>
      </c>
      <c r="J37" s="312"/>
      <c r="K37" s="261"/>
      <c r="L37" s="12">
        <f>L38+L39</f>
        <v>32057489.299999997</v>
      </c>
    </row>
    <row r="38" spans="1:12" x14ac:dyDescent="0.2">
      <c r="A38" s="262"/>
      <c r="B38" s="263"/>
      <c r="C38" s="313"/>
      <c r="D38" s="313"/>
      <c r="E38" s="313"/>
      <c r="G38" s="17">
        <v>0</v>
      </c>
      <c r="H38" s="264"/>
      <c r="I38" s="261" t="s">
        <v>12</v>
      </c>
      <c r="J38" s="261" t="s">
        <v>75</v>
      </c>
      <c r="K38" s="261"/>
      <c r="L38" s="18">
        <v>10732112.029999999</v>
      </c>
    </row>
    <row r="39" spans="1:12" x14ac:dyDescent="0.2">
      <c r="A39" s="262" t="s">
        <v>6</v>
      </c>
      <c r="B39" s="262" t="s">
        <v>56</v>
      </c>
      <c r="C39" s="310"/>
      <c r="D39" s="310"/>
      <c r="E39" s="310"/>
      <c r="F39" s="263"/>
      <c r="G39" s="9"/>
      <c r="H39" s="264"/>
      <c r="I39" s="261" t="s">
        <v>15</v>
      </c>
      <c r="J39" s="261" t="s">
        <v>77</v>
      </c>
      <c r="K39" s="261"/>
      <c r="L39" s="18">
        <v>21325377.27</v>
      </c>
    </row>
    <row r="40" spans="1:12" x14ac:dyDescent="0.2">
      <c r="A40" s="263"/>
      <c r="B40" s="263"/>
      <c r="C40" s="310" t="s">
        <v>58</v>
      </c>
      <c r="D40" s="310"/>
      <c r="E40" s="310"/>
      <c r="F40" s="263"/>
      <c r="G40" s="10">
        <f>G41+G44+G47</f>
        <v>7386569.0999999996</v>
      </c>
      <c r="H40" s="264"/>
      <c r="I40" s="261"/>
      <c r="J40" s="261"/>
      <c r="K40" s="261"/>
      <c r="L40" s="265"/>
    </row>
    <row r="41" spans="1:12" x14ac:dyDescent="0.2">
      <c r="A41" s="261"/>
      <c r="B41" s="263"/>
      <c r="C41" s="310" t="s">
        <v>60</v>
      </c>
      <c r="D41" s="310"/>
      <c r="E41" s="310"/>
      <c r="F41" s="263" t="s">
        <v>33</v>
      </c>
      <c r="G41" s="10">
        <f>G42-G43</f>
        <v>0</v>
      </c>
      <c r="H41" s="264"/>
      <c r="I41" s="261"/>
      <c r="J41" s="261"/>
      <c r="K41" s="261"/>
      <c r="L41" s="265"/>
    </row>
    <row r="42" spans="1:12" x14ac:dyDescent="0.2">
      <c r="A42" s="261"/>
      <c r="B42" s="263"/>
      <c r="C42" s="310" t="s">
        <v>62</v>
      </c>
      <c r="D42" s="310"/>
      <c r="E42" s="310"/>
      <c r="F42" s="263" t="s">
        <v>33</v>
      </c>
      <c r="G42" s="17">
        <v>0</v>
      </c>
      <c r="H42" s="264"/>
      <c r="I42" s="261"/>
      <c r="J42" s="261"/>
      <c r="K42" s="261"/>
      <c r="L42" s="265"/>
    </row>
    <row r="43" spans="1:12" x14ac:dyDescent="0.2">
      <c r="A43" s="284" t="s">
        <v>80</v>
      </c>
      <c r="B43" s="262" t="s">
        <v>67</v>
      </c>
      <c r="C43" s="310"/>
      <c r="D43" s="310"/>
      <c r="E43" s="310"/>
      <c r="F43" s="263"/>
      <c r="G43" s="17">
        <v>0</v>
      </c>
      <c r="H43" s="264"/>
      <c r="I43" s="261"/>
      <c r="J43" s="261"/>
      <c r="K43" s="261"/>
      <c r="L43" s="265"/>
    </row>
    <row r="44" spans="1:12" x14ac:dyDescent="0.2">
      <c r="A44" s="261"/>
      <c r="B44" s="263" t="s">
        <v>12</v>
      </c>
      <c r="C44" s="310" t="s">
        <v>69</v>
      </c>
      <c r="D44" s="310"/>
      <c r="E44" s="310"/>
      <c r="F44" s="263"/>
      <c r="G44" s="10">
        <f>G45-G46</f>
        <v>279263.37</v>
      </c>
      <c r="H44" s="264"/>
      <c r="I44" s="261"/>
      <c r="J44" s="261"/>
      <c r="K44" s="261"/>
      <c r="L44" s="265"/>
    </row>
    <row r="45" spans="1:12" x14ac:dyDescent="0.2">
      <c r="A45" s="261"/>
      <c r="B45" s="263"/>
      <c r="C45" s="310" t="s">
        <v>69</v>
      </c>
      <c r="D45" s="310"/>
      <c r="E45" s="310"/>
      <c r="F45" s="263"/>
      <c r="G45" s="17">
        <v>1256166.26</v>
      </c>
      <c r="H45" s="264"/>
      <c r="I45" s="261"/>
      <c r="J45" s="261"/>
      <c r="K45" s="261"/>
      <c r="L45" s="265"/>
    </row>
    <row r="46" spans="1:12" x14ac:dyDescent="0.2">
      <c r="A46" s="261"/>
      <c r="B46" s="261"/>
      <c r="C46" s="310" t="s">
        <v>72</v>
      </c>
      <c r="D46" s="310"/>
      <c r="E46" s="310"/>
      <c r="F46" s="263" t="s">
        <v>33</v>
      </c>
      <c r="G46" s="18">
        <v>976902.89</v>
      </c>
      <c r="H46" s="266"/>
      <c r="I46" s="261"/>
      <c r="J46" s="261"/>
      <c r="K46" s="261"/>
      <c r="L46" s="265"/>
    </row>
    <row r="47" spans="1:12" x14ac:dyDescent="0.2">
      <c r="A47" s="261"/>
      <c r="B47" s="261" t="s">
        <v>15</v>
      </c>
      <c r="C47" s="310" t="s">
        <v>73</v>
      </c>
      <c r="D47" s="310"/>
      <c r="E47" s="310"/>
      <c r="F47" s="261"/>
      <c r="G47" s="12">
        <f>G48-G49</f>
        <v>7107305.7299999995</v>
      </c>
      <c r="H47" s="266"/>
      <c r="I47" s="261"/>
      <c r="J47" s="261"/>
      <c r="K47" s="261"/>
      <c r="L47" s="265"/>
    </row>
    <row r="48" spans="1:12" x14ac:dyDescent="0.2">
      <c r="A48" s="261"/>
      <c r="B48" s="261"/>
      <c r="C48" s="310" t="s">
        <v>73</v>
      </c>
      <c r="D48" s="310"/>
      <c r="E48" s="310"/>
      <c r="F48" s="261"/>
      <c r="G48" s="18">
        <v>7628421.0499999998</v>
      </c>
      <c r="H48" s="266"/>
      <c r="I48" s="261"/>
      <c r="J48" s="261"/>
      <c r="K48" s="261"/>
      <c r="L48" s="265"/>
    </row>
    <row r="49" spans="1:12" x14ac:dyDescent="0.2">
      <c r="B49" s="261"/>
      <c r="C49" s="310" t="s">
        <v>76</v>
      </c>
      <c r="D49" s="310"/>
      <c r="E49" s="310"/>
      <c r="F49" s="263" t="s">
        <v>33</v>
      </c>
      <c r="G49" s="18">
        <v>521115.32</v>
      </c>
      <c r="H49" s="266"/>
      <c r="I49" s="261"/>
      <c r="J49" s="261"/>
      <c r="K49" s="261"/>
      <c r="L49" s="265"/>
    </row>
    <row r="50" spans="1:12" x14ac:dyDescent="0.2">
      <c r="A50" s="261"/>
      <c r="B50" s="261" t="s">
        <v>19</v>
      </c>
      <c r="C50" s="310" t="s">
        <v>84</v>
      </c>
      <c r="D50" s="310"/>
      <c r="E50" s="310"/>
      <c r="F50" s="261"/>
      <c r="G50" s="265"/>
      <c r="H50" s="266"/>
      <c r="I50" s="261"/>
      <c r="J50" s="261"/>
      <c r="K50" s="261"/>
      <c r="L50" s="265"/>
    </row>
    <row r="51" spans="1:12" x14ac:dyDescent="0.2">
      <c r="C51" s="310" t="s">
        <v>78</v>
      </c>
      <c r="D51" s="310"/>
      <c r="E51" s="310"/>
      <c r="F51" s="261"/>
      <c r="H51" s="266"/>
      <c r="I51" s="261"/>
      <c r="J51" s="261"/>
      <c r="K51" s="261"/>
      <c r="L51" s="265"/>
    </row>
    <row r="52" spans="1:12" x14ac:dyDescent="0.2">
      <c r="A52" s="266"/>
      <c r="B52" s="261"/>
      <c r="C52" s="310" t="s">
        <v>79</v>
      </c>
      <c r="D52" s="310"/>
      <c r="E52" s="310"/>
      <c r="F52" s="263" t="s">
        <v>33</v>
      </c>
      <c r="G52" s="261"/>
      <c r="H52" s="264"/>
      <c r="I52" s="261"/>
      <c r="J52" s="261"/>
      <c r="K52" s="261"/>
      <c r="L52" s="265"/>
    </row>
    <row r="53" spans="1:12" x14ac:dyDescent="0.2">
      <c r="A53" s="266"/>
      <c r="B53" s="261"/>
      <c r="C53" s="263"/>
      <c r="D53" s="263"/>
      <c r="E53" s="263"/>
      <c r="F53" s="263"/>
      <c r="G53" s="261"/>
      <c r="H53" s="264"/>
      <c r="I53" s="261"/>
      <c r="J53" s="261"/>
      <c r="K53" s="261"/>
      <c r="L53" s="265"/>
    </row>
    <row r="54" spans="1:12" ht="13.5" thickBot="1" x14ac:dyDescent="0.25">
      <c r="A54" s="266" t="s">
        <v>80</v>
      </c>
      <c r="B54" s="284" t="s">
        <v>81</v>
      </c>
      <c r="C54" s="311"/>
      <c r="D54" s="311"/>
      <c r="E54" s="311"/>
      <c r="F54" s="311"/>
      <c r="G54" s="285">
        <v>958917.45</v>
      </c>
      <c r="H54" s="303"/>
      <c r="I54" s="304"/>
      <c r="J54" s="304"/>
      <c r="K54" s="304"/>
      <c r="L54" s="265"/>
    </row>
    <row r="55" spans="1:12" ht="14.25" thickTop="1" thickBot="1" x14ac:dyDescent="0.25">
      <c r="A55" s="305" t="s">
        <v>82</v>
      </c>
      <c r="B55" s="306"/>
      <c r="C55" s="306"/>
      <c r="D55" s="306"/>
      <c r="E55" s="306"/>
      <c r="F55" s="307"/>
      <c r="G55" s="15">
        <f>G40+G35+G30+G14+G10+G3+G54</f>
        <v>142655550.22</v>
      </c>
      <c r="H55" s="308" t="s">
        <v>83</v>
      </c>
      <c r="I55" s="309"/>
      <c r="J55" s="309"/>
      <c r="K55" s="268"/>
      <c r="L55" s="19">
        <f>L3+L9+L22+L20+L37</f>
        <v>142655550.22</v>
      </c>
    </row>
    <row r="56" spans="1:12" ht="13.5" thickTop="1" x14ac:dyDescent="0.2">
      <c r="A56" s="266"/>
      <c r="B56" s="266"/>
      <c r="C56" s="266"/>
      <c r="D56" s="266"/>
      <c r="E56" s="266"/>
      <c r="F56" s="261"/>
      <c r="G56" s="45">
        <v>0</v>
      </c>
      <c r="L56" s="45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00000000-0004-0000-1400-000000000000}"/>
  </hyperlinks>
  <pageMargins left="0.7" right="0.7" top="0.75" bottom="0.75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56"/>
  <sheetViews>
    <sheetView topLeftCell="A40" zoomScale="170" zoomScaleNormal="170" workbookViewId="0">
      <selection activeCell="L39" sqref="L39"/>
    </sheetView>
  </sheetViews>
  <sheetFormatPr defaultRowHeight="12.75" x14ac:dyDescent="0.2"/>
  <cols>
    <col min="1" max="1" width="4" style="11" customWidth="1"/>
    <col min="2" max="4" width="9.140625" style="11"/>
    <col min="5" max="5" width="12.5703125" style="11" customWidth="1"/>
    <col min="6" max="6" width="9.140625" style="11"/>
    <col min="7" max="7" width="12.5703125" style="11" customWidth="1"/>
    <col min="8" max="8" width="4.140625" style="11" customWidth="1"/>
    <col min="9" max="9" width="9.140625" style="11"/>
    <col min="10" max="10" width="22.28515625" style="11" customWidth="1"/>
    <col min="11" max="11" width="13.42578125" style="11" customWidth="1"/>
    <col min="12" max="12" width="18.5703125" style="11" bestFit="1" customWidth="1"/>
    <col min="13" max="14" width="20.28515625" style="11" bestFit="1" customWidth="1"/>
    <col min="15" max="15" width="18.7109375" style="11" bestFit="1" customWidth="1"/>
    <col min="16" max="16384" width="9.140625" style="11"/>
  </cols>
  <sheetData>
    <row r="1" spans="1:12" x14ac:dyDescent="0.2">
      <c r="A1" s="279" t="s">
        <v>277</v>
      </c>
      <c r="B1" s="280"/>
      <c r="C1" s="281"/>
      <c r="D1" s="280"/>
    </row>
    <row r="2" spans="1:12" x14ac:dyDescent="0.2">
      <c r="A2" s="320" t="s">
        <v>8</v>
      </c>
      <c r="B2" s="320"/>
      <c r="C2" s="320"/>
      <c r="D2" s="320"/>
      <c r="E2" s="320"/>
      <c r="F2" s="270"/>
      <c r="G2" s="271"/>
      <c r="H2" s="321" t="s">
        <v>9</v>
      </c>
      <c r="I2" s="322"/>
      <c r="J2" s="322"/>
      <c r="K2" s="272"/>
      <c r="L2" s="273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59"/>
      <c r="G3" s="274">
        <f>G4+G5+G6+G7+G8</f>
        <v>13071904.98</v>
      </c>
      <c r="H3" s="260" t="s">
        <v>0</v>
      </c>
      <c r="I3" s="324" t="s">
        <v>11</v>
      </c>
      <c r="J3" s="324"/>
      <c r="K3" s="261"/>
      <c r="L3" s="14">
        <f>L4+L5+L6+L7</f>
        <v>1616974.98</v>
      </c>
    </row>
    <row r="4" spans="1:12" x14ac:dyDescent="0.2">
      <c r="A4" s="262"/>
      <c r="B4" s="263" t="s">
        <v>12</v>
      </c>
      <c r="C4" s="310" t="s">
        <v>13</v>
      </c>
      <c r="D4" s="310"/>
      <c r="E4" s="310"/>
      <c r="F4" s="263"/>
      <c r="G4" s="16">
        <v>0</v>
      </c>
      <c r="H4" s="264"/>
      <c r="I4" s="261" t="s">
        <v>12</v>
      </c>
      <c r="J4" s="261" t="s">
        <v>14</v>
      </c>
      <c r="K4" s="261"/>
      <c r="L4" s="18">
        <v>16500</v>
      </c>
    </row>
    <row r="5" spans="1:12" x14ac:dyDescent="0.2">
      <c r="A5" s="262"/>
      <c r="B5" s="263" t="s">
        <v>15</v>
      </c>
      <c r="C5" s="310" t="s">
        <v>16</v>
      </c>
      <c r="D5" s="310"/>
      <c r="E5" s="310"/>
      <c r="F5" s="263"/>
      <c r="G5" s="16">
        <v>13071904.98</v>
      </c>
      <c r="H5" s="264"/>
      <c r="I5" s="261" t="s">
        <v>17</v>
      </c>
      <c r="J5" s="261" t="s">
        <v>18</v>
      </c>
      <c r="K5" s="261"/>
      <c r="L5" s="18">
        <v>0</v>
      </c>
    </row>
    <row r="6" spans="1:12" x14ac:dyDescent="0.2">
      <c r="A6" s="262"/>
      <c r="B6" s="263" t="s">
        <v>19</v>
      </c>
      <c r="C6" s="310" t="s">
        <v>20</v>
      </c>
      <c r="D6" s="310"/>
      <c r="E6" s="310"/>
      <c r="F6" s="263"/>
      <c r="G6" s="16">
        <v>0</v>
      </c>
      <c r="H6" s="264"/>
      <c r="I6" s="261" t="s">
        <v>19</v>
      </c>
      <c r="J6" s="261" t="s">
        <v>21</v>
      </c>
      <c r="K6" s="261"/>
      <c r="L6" s="18">
        <v>675817.28</v>
      </c>
    </row>
    <row r="7" spans="1:12" x14ac:dyDescent="0.2">
      <c r="A7" s="262"/>
      <c r="B7" s="263" t="s">
        <v>22</v>
      </c>
      <c r="C7" s="310" t="s">
        <v>23</v>
      </c>
      <c r="D7" s="310"/>
      <c r="E7" s="310"/>
      <c r="F7" s="263"/>
      <c r="G7" s="16">
        <v>0</v>
      </c>
      <c r="H7" s="264"/>
      <c r="I7" s="261" t="s">
        <v>22</v>
      </c>
      <c r="J7" s="261" t="s">
        <v>24</v>
      </c>
      <c r="K7" s="261"/>
      <c r="L7" s="18">
        <v>924657.7</v>
      </c>
    </row>
    <row r="8" spans="1:12" x14ac:dyDescent="0.2">
      <c r="A8" s="262"/>
      <c r="B8" s="263" t="s">
        <v>25</v>
      </c>
      <c r="C8" s="310" t="s">
        <v>26</v>
      </c>
      <c r="D8" s="310"/>
      <c r="E8" s="310"/>
      <c r="F8" s="263"/>
      <c r="G8" s="16">
        <v>0</v>
      </c>
      <c r="H8" s="264"/>
      <c r="I8" s="261"/>
      <c r="J8" s="261"/>
      <c r="K8" s="261"/>
      <c r="L8" s="265"/>
    </row>
    <row r="9" spans="1:12" x14ac:dyDescent="0.2">
      <c r="A9" s="263"/>
      <c r="B9" s="263"/>
      <c r="C9" s="310"/>
      <c r="D9" s="310"/>
      <c r="E9" s="310"/>
      <c r="F9" s="263"/>
      <c r="G9" s="263"/>
      <c r="H9" s="264" t="s">
        <v>3</v>
      </c>
      <c r="I9" s="312" t="s">
        <v>27</v>
      </c>
      <c r="J9" s="312"/>
      <c r="K9" s="261"/>
      <c r="L9" s="12">
        <f>L11+L14+L18+L17</f>
        <v>7565449.5300000003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63"/>
      <c r="G10" s="13">
        <f>G11-G12</f>
        <v>0</v>
      </c>
      <c r="H10" s="264" t="s">
        <v>1</v>
      </c>
      <c r="I10" s="314" t="s">
        <v>29</v>
      </c>
      <c r="J10" s="314"/>
      <c r="K10" s="261"/>
      <c r="L10" s="12">
        <f>L11+L14</f>
        <v>5359320.32</v>
      </c>
    </row>
    <row r="11" spans="1:12" x14ac:dyDescent="0.2">
      <c r="A11" s="262"/>
      <c r="B11" s="263" t="s">
        <v>12</v>
      </c>
      <c r="C11" s="310" t="s">
        <v>30</v>
      </c>
      <c r="D11" s="310"/>
      <c r="E11" s="310"/>
      <c r="F11" s="263"/>
      <c r="G11" s="16">
        <v>0</v>
      </c>
      <c r="H11" s="264"/>
      <c r="I11" s="261" t="s">
        <v>12</v>
      </c>
      <c r="J11" s="261" t="s">
        <v>31</v>
      </c>
      <c r="K11" s="261"/>
      <c r="L11" s="12">
        <f>L12-L13</f>
        <v>5342820.32</v>
      </c>
    </row>
    <row r="12" spans="1:12" x14ac:dyDescent="0.2">
      <c r="A12" s="262"/>
      <c r="B12" s="263" t="s">
        <v>15</v>
      </c>
      <c r="C12" s="310" t="s">
        <v>32</v>
      </c>
      <c r="D12" s="310"/>
      <c r="E12" s="310"/>
      <c r="F12" s="263" t="s">
        <v>33</v>
      </c>
      <c r="G12" s="16">
        <v>0</v>
      </c>
      <c r="H12" s="264"/>
      <c r="I12" s="261"/>
      <c r="J12" s="261" t="s">
        <v>31</v>
      </c>
      <c r="K12" s="261"/>
      <c r="L12" s="18">
        <v>5342820.32</v>
      </c>
    </row>
    <row r="13" spans="1:12" x14ac:dyDescent="0.2">
      <c r="A13" s="263"/>
      <c r="B13" s="263"/>
      <c r="C13" s="310"/>
      <c r="D13" s="310"/>
      <c r="E13" s="310"/>
      <c r="F13" s="263"/>
      <c r="G13" s="263"/>
      <c r="H13" s="264"/>
      <c r="I13" s="261"/>
      <c r="J13" s="261" t="s">
        <v>34</v>
      </c>
      <c r="K13" s="263" t="s">
        <v>33</v>
      </c>
      <c r="L13" s="18">
        <v>0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63"/>
      <c r="G14" s="13">
        <f>G15+G22+G33-G20-G27</f>
        <v>5312012.59</v>
      </c>
      <c r="H14" s="264"/>
      <c r="I14" s="261" t="s">
        <v>15</v>
      </c>
      <c r="J14" s="261" t="s">
        <v>36</v>
      </c>
      <c r="K14" s="261"/>
      <c r="L14" s="12">
        <f>L15-L16</f>
        <v>16500</v>
      </c>
    </row>
    <row r="15" spans="1:12" x14ac:dyDescent="0.2">
      <c r="A15" s="262"/>
      <c r="B15" s="263" t="s">
        <v>37</v>
      </c>
      <c r="C15" s="310" t="s">
        <v>38</v>
      </c>
      <c r="D15" s="310"/>
      <c r="E15" s="310"/>
      <c r="F15" s="263"/>
      <c r="G15" s="16">
        <v>5312012.59</v>
      </c>
      <c r="H15" s="264"/>
      <c r="I15" s="261"/>
      <c r="J15" s="261" t="s">
        <v>36</v>
      </c>
      <c r="K15" s="261"/>
      <c r="L15" s="18">
        <v>33000</v>
      </c>
    </row>
    <row r="16" spans="1:12" x14ac:dyDescent="0.2">
      <c r="A16" s="262"/>
      <c r="B16" s="283" t="s">
        <v>256</v>
      </c>
      <c r="C16" s="283" t="s">
        <v>257</v>
      </c>
      <c r="D16" s="263"/>
      <c r="E16" s="263"/>
      <c r="F16" s="263"/>
      <c r="G16" s="16">
        <f>G17+G18</f>
        <v>0</v>
      </c>
      <c r="H16" s="264"/>
      <c r="I16" s="261"/>
      <c r="J16" s="261" t="s">
        <v>40</v>
      </c>
      <c r="K16" s="263" t="s">
        <v>33</v>
      </c>
      <c r="L16" s="18">
        <v>16500</v>
      </c>
    </row>
    <row r="17" spans="1:12" x14ac:dyDescent="0.2">
      <c r="A17" s="262"/>
      <c r="B17" s="283" t="s">
        <v>258</v>
      </c>
      <c r="C17" s="315" t="s">
        <v>259</v>
      </c>
      <c r="D17" s="315"/>
      <c r="E17" s="315"/>
      <c r="F17" s="283"/>
      <c r="G17" s="16">
        <v>0</v>
      </c>
      <c r="H17" s="264"/>
      <c r="I17" s="261" t="s">
        <v>19</v>
      </c>
      <c r="J17" s="45" t="s">
        <v>248</v>
      </c>
      <c r="K17" s="261"/>
      <c r="L17" s="282">
        <v>0</v>
      </c>
    </row>
    <row r="18" spans="1:12" x14ac:dyDescent="0.2">
      <c r="A18" s="262"/>
      <c r="B18" s="283" t="s">
        <v>260</v>
      </c>
      <c r="C18" s="315" t="s">
        <v>262</v>
      </c>
      <c r="D18" s="315"/>
      <c r="E18" s="315"/>
      <c r="F18" s="283"/>
      <c r="G18" s="16">
        <v>0</v>
      </c>
      <c r="H18" s="264" t="s">
        <v>2</v>
      </c>
      <c r="I18" s="314" t="s">
        <v>44</v>
      </c>
      <c r="J18" s="314"/>
      <c r="K18" s="261"/>
      <c r="L18" s="18">
        <v>2206129.21</v>
      </c>
    </row>
    <row r="19" spans="1:12" x14ac:dyDescent="0.2">
      <c r="A19" s="262"/>
      <c r="B19" s="283" t="s">
        <v>263</v>
      </c>
      <c r="C19" s="315" t="s">
        <v>261</v>
      </c>
      <c r="D19" s="315"/>
      <c r="E19" s="315"/>
      <c r="F19" s="283"/>
      <c r="G19" s="16">
        <v>0</v>
      </c>
      <c r="H19" s="264"/>
      <c r="I19" s="261"/>
      <c r="J19" s="261"/>
      <c r="K19" s="261"/>
      <c r="L19" s="265"/>
    </row>
    <row r="20" spans="1:12" x14ac:dyDescent="0.2">
      <c r="A20" s="262"/>
      <c r="B20" s="283" t="s">
        <v>264</v>
      </c>
      <c r="C20" s="310" t="s">
        <v>39</v>
      </c>
      <c r="D20" s="310"/>
      <c r="E20" s="310"/>
      <c r="F20" s="263" t="s">
        <v>33</v>
      </c>
      <c r="G20" s="16">
        <v>0</v>
      </c>
      <c r="H20" s="264" t="s">
        <v>4</v>
      </c>
      <c r="I20" s="312" t="s">
        <v>46</v>
      </c>
      <c r="J20" s="312"/>
      <c r="K20" s="261"/>
      <c r="L20" s="18">
        <v>0</v>
      </c>
    </row>
    <row r="21" spans="1:12" x14ac:dyDescent="0.2">
      <c r="A21" s="262"/>
      <c r="B21" s="283" t="s">
        <v>268</v>
      </c>
      <c r="C21" s="318" t="s">
        <v>275</v>
      </c>
      <c r="D21" s="310"/>
      <c r="E21" s="310"/>
      <c r="F21" s="283" t="s">
        <v>33</v>
      </c>
      <c r="G21" s="16">
        <v>0</v>
      </c>
      <c r="H21" s="264"/>
      <c r="I21" s="261"/>
      <c r="J21" s="261"/>
      <c r="K21" s="261"/>
      <c r="L21" s="265"/>
    </row>
    <row r="22" spans="1:12" x14ac:dyDescent="0.2">
      <c r="A22" s="262"/>
      <c r="B22" s="283" t="s">
        <v>265</v>
      </c>
      <c r="C22" s="310" t="s">
        <v>41</v>
      </c>
      <c r="D22" s="310"/>
      <c r="E22" s="310"/>
      <c r="F22" s="263"/>
      <c r="G22" s="16">
        <f>G23+G26</f>
        <v>0</v>
      </c>
      <c r="H22" s="264" t="s">
        <v>5</v>
      </c>
      <c r="I22" s="312" t="s">
        <v>48</v>
      </c>
      <c r="J22" s="312"/>
      <c r="K22" s="261"/>
      <c r="L22" s="12">
        <f>L23+L28+L29+L30+L32</f>
        <v>6011702.1600000001</v>
      </c>
    </row>
    <row r="23" spans="1:12" x14ac:dyDescent="0.2">
      <c r="A23" s="262"/>
      <c r="B23" s="283" t="s">
        <v>256</v>
      </c>
      <c r="C23" s="283" t="s">
        <v>257</v>
      </c>
      <c r="D23" s="263"/>
      <c r="E23" s="263"/>
      <c r="F23" s="263"/>
      <c r="G23" s="16">
        <f>G24+G25</f>
        <v>0</v>
      </c>
      <c r="H23" s="264"/>
      <c r="I23" s="261" t="s">
        <v>12</v>
      </c>
      <c r="J23" s="261" t="s">
        <v>50</v>
      </c>
      <c r="K23" s="261"/>
      <c r="L23" s="18">
        <v>6000000</v>
      </c>
    </row>
    <row r="24" spans="1:12" x14ac:dyDescent="0.2">
      <c r="A24" s="262"/>
      <c r="B24" s="283" t="s">
        <v>258</v>
      </c>
      <c r="C24" s="283" t="s">
        <v>266</v>
      </c>
      <c r="D24" s="283"/>
      <c r="E24" s="283"/>
      <c r="F24" s="283"/>
      <c r="G24" s="16">
        <v>0</v>
      </c>
      <c r="H24" s="264"/>
      <c r="I24" s="261"/>
      <c r="J24" s="261" t="s">
        <v>52</v>
      </c>
      <c r="K24" s="261"/>
      <c r="L24" s="18">
        <v>6000000</v>
      </c>
    </row>
    <row r="25" spans="1:12" x14ac:dyDescent="0.2">
      <c r="A25" s="262"/>
      <c r="B25" s="283" t="s">
        <v>260</v>
      </c>
      <c r="C25" s="283" t="s">
        <v>267</v>
      </c>
      <c r="D25" s="283"/>
      <c r="E25" s="283"/>
      <c r="F25" s="283"/>
      <c r="G25" s="16">
        <v>0</v>
      </c>
      <c r="H25" s="264"/>
      <c r="I25" s="261"/>
      <c r="J25" s="261" t="s">
        <v>54</v>
      </c>
      <c r="K25" s="263" t="s">
        <v>33</v>
      </c>
      <c r="L25" s="267">
        <v>0</v>
      </c>
    </row>
    <row r="26" spans="1:12" x14ac:dyDescent="0.2">
      <c r="A26" s="262"/>
      <c r="B26" s="283" t="s">
        <v>255</v>
      </c>
      <c r="C26" s="283" t="s">
        <v>261</v>
      </c>
      <c r="D26" s="283"/>
      <c r="E26" s="283"/>
      <c r="F26" s="283"/>
      <c r="G26" s="16">
        <v>0</v>
      </c>
      <c r="H26" s="264"/>
      <c r="I26" s="261" t="s">
        <v>15</v>
      </c>
      <c r="J26" s="261" t="s">
        <v>55</v>
      </c>
      <c r="K26" s="261"/>
      <c r="L26" s="18">
        <v>0</v>
      </c>
    </row>
    <row r="27" spans="1:12" x14ac:dyDescent="0.2">
      <c r="B27" s="283" t="s">
        <v>264</v>
      </c>
      <c r="C27" s="310" t="s">
        <v>43</v>
      </c>
      <c r="D27" s="310"/>
      <c r="E27" s="310"/>
      <c r="F27" s="263" t="s">
        <v>33</v>
      </c>
      <c r="G27" s="16">
        <v>0</v>
      </c>
      <c r="H27" s="264"/>
      <c r="I27" s="261" t="s">
        <v>19</v>
      </c>
      <c r="J27" s="261" t="s">
        <v>57</v>
      </c>
      <c r="K27" s="261"/>
      <c r="L27" s="18">
        <v>0</v>
      </c>
    </row>
    <row r="28" spans="1:12" x14ac:dyDescent="0.2">
      <c r="A28" s="262"/>
      <c r="B28" s="283" t="s">
        <v>268</v>
      </c>
      <c r="C28" s="315" t="s">
        <v>269</v>
      </c>
      <c r="D28" s="316"/>
      <c r="E28" s="316"/>
      <c r="F28" s="283" t="s">
        <v>33</v>
      </c>
      <c r="G28" s="16">
        <v>0</v>
      </c>
      <c r="H28" s="264"/>
      <c r="I28" s="261" t="s">
        <v>22</v>
      </c>
      <c r="J28" s="261" t="s">
        <v>59</v>
      </c>
      <c r="K28" s="261"/>
      <c r="L28" s="18">
        <v>11702.16</v>
      </c>
    </row>
    <row r="29" spans="1:12" x14ac:dyDescent="0.2">
      <c r="A29" s="262"/>
      <c r="B29" s="283" t="s">
        <v>270</v>
      </c>
      <c r="C29" s="315" t="s">
        <v>271</v>
      </c>
      <c r="D29" s="315"/>
      <c r="E29" s="315"/>
      <c r="F29" s="283"/>
      <c r="G29" s="288">
        <v>0</v>
      </c>
      <c r="H29" s="264"/>
      <c r="I29" s="261" t="s">
        <v>25</v>
      </c>
      <c r="J29" s="261" t="s">
        <v>61</v>
      </c>
      <c r="K29" s="261"/>
      <c r="L29" s="18">
        <v>0</v>
      </c>
    </row>
    <row r="30" spans="1:12" x14ac:dyDescent="0.2">
      <c r="A30" s="262"/>
      <c r="B30" s="263" t="s">
        <v>22</v>
      </c>
      <c r="C30" s="310" t="s">
        <v>14</v>
      </c>
      <c r="D30" s="310"/>
      <c r="E30" s="310"/>
      <c r="F30" s="263"/>
      <c r="G30" s="286">
        <v>588430.18000000005</v>
      </c>
      <c r="H30" s="264"/>
      <c r="I30" s="261" t="s">
        <v>63</v>
      </c>
      <c r="J30" s="261" t="s">
        <v>64</v>
      </c>
      <c r="K30" s="261"/>
      <c r="L30" s="18">
        <v>0</v>
      </c>
    </row>
    <row r="31" spans="1:12" x14ac:dyDescent="0.2">
      <c r="A31" s="262"/>
      <c r="B31" s="263" t="s">
        <v>25</v>
      </c>
      <c r="C31" s="310" t="s">
        <v>45</v>
      </c>
      <c r="D31" s="310"/>
      <c r="E31" s="310"/>
      <c r="F31" s="263"/>
      <c r="G31" s="17">
        <v>0</v>
      </c>
      <c r="H31" s="264"/>
      <c r="I31" s="261" t="s">
        <v>65</v>
      </c>
      <c r="J31" s="261" t="s">
        <v>66</v>
      </c>
      <c r="K31" s="261"/>
      <c r="L31" s="18">
        <v>0</v>
      </c>
    </row>
    <row r="32" spans="1:12" x14ac:dyDescent="0.2">
      <c r="A32" s="262"/>
      <c r="B32" s="283" t="s">
        <v>272</v>
      </c>
      <c r="C32" s="315" t="s">
        <v>273</v>
      </c>
      <c r="D32" s="316"/>
      <c r="E32" s="316"/>
      <c r="F32" s="263"/>
      <c r="G32" s="17">
        <v>0</v>
      </c>
      <c r="H32" s="264"/>
      <c r="I32" s="261" t="s">
        <v>68</v>
      </c>
      <c r="J32" s="261" t="s">
        <v>85</v>
      </c>
      <c r="K32" s="263" t="s">
        <v>33</v>
      </c>
      <c r="L32" s="12">
        <f>-L33-L35+L36</f>
        <v>0</v>
      </c>
    </row>
    <row r="33" spans="1:12" x14ac:dyDescent="0.2">
      <c r="B33" s="283" t="s">
        <v>274</v>
      </c>
      <c r="C33" s="310" t="s">
        <v>47</v>
      </c>
      <c r="D33" s="310"/>
      <c r="E33" s="310"/>
      <c r="F33" s="263"/>
      <c r="G33" s="16">
        <v>0</v>
      </c>
      <c r="H33" s="264"/>
      <c r="I33" s="261"/>
      <c r="J33" s="261" t="s">
        <v>70</v>
      </c>
      <c r="K33" s="263" t="s">
        <v>33</v>
      </c>
      <c r="L33" s="18">
        <v>0</v>
      </c>
    </row>
    <row r="34" spans="1:12" x14ac:dyDescent="0.2">
      <c r="B34" s="283"/>
      <c r="C34" s="317"/>
      <c r="D34" s="317"/>
      <c r="E34" s="317"/>
      <c r="F34" s="317"/>
      <c r="G34" s="16"/>
      <c r="H34" s="264"/>
      <c r="I34" s="261"/>
      <c r="J34" s="261"/>
      <c r="K34" s="263"/>
      <c r="L34" s="18"/>
    </row>
    <row r="35" spans="1:12" x14ac:dyDescent="0.2">
      <c r="A35" s="262" t="s">
        <v>5</v>
      </c>
      <c r="B35" s="262" t="s">
        <v>49</v>
      </c>
      <c r="C35" s="310"/>
      <c r="D35" s="310"/>
      <c r="E35" s="310"/>
      <c r="F35" s="263"/>
      <c r="G35" s="10">
        <f>G36-G37-G38</f>
        <v>0</v>
      </c>
      <c r="H35" s="264"/>
      <c r="I35" s="261"/>
      <c r="J35" s="261" t="s">
        <v>71</v>
      </c>
      <c r="K35" s="263" t="s">
        <v>33</v>
      </c>
      <c r="L35" s="18">
        <v>0</v>
      </c>
    </row>
    <row r="36" spans="1:12" x14ac:dyDescent="0.2">
      <c r="A36" s="262"/>
      <c r="B36" s="263" t="s">
        <v>12</v>
      </c>
      <c r="C36" s="310" t="s">
        <v>51</v>
      </c>
      <c r="D36" s="310"/>
      <c r="E36" s="310"/>
      <c r="F36" s="263"/>
      <c r="G36" s="17">
        <v>0</v>
      </c>
      <c r="H36" s="264"/>
      <c r="I36" s="266"/>
      <c r="J36" s="261" t="s">
        <v>77</v>
      </c>
      <c r="K36" s="261"/>
      <c r="L36" s="18">
        <v>0</v>
      </c>
    </row>
    <row r="37" spans="1:12" x14ac:dyDescent="0.2">
      <c r="A37" s="262"/>
      <c r="B37" s="263"/>
      <c r="C37" s="310" t="s">
        <v>53</v>
      </c>
      <c r="D37" s="310"/>
      <c r="E37" s="310"/>
      <c r="F37" s="263" t="s">
        <v>33</v>
      </c>
      <c r="G37" s="17">
        <v>0</v>
      </c>
      <c r="H37" s="264" t="s">
        <v>6</v>
      </c>
      <c r="I37" s="312" t="s">
        <v>74</v>
      </c>
      <c r="J37" s="312"/>
      <c r="K37" s="261"/>
      <c r="L37" s="12">
        <f>L38+L39</f>
        <v>6941442.21</v>
      </c>
    </row>
    <row r="38" spans="1:12" x14ac:dyDescent="0.2">
      <c r="A38" s="262"/>
      <c r="B38" s="263"/>
      <c r="C38" s="313"/>
      <c r="D38" s="313"/>
      <c r="E38" s="313"/>
      <c r="G38" s="17">
        <v>0</v>
      </c>
      <c r="H38" s="264"/>
      <c r="I38" s="261" t="s">
        <v>12</v>
      </c>
      <c r="J38" s="261" t="s">
        <v>75</v>
      </c>
      <c r="K38" s="261"/>
      <c r="L38" s="18">
        <v>6941442.21</v>
      </c>
    </row>
    <row r="39" spans="1:12" x14ac:dyDescent="0.2">
      <c r="A39" s="262" t="s">
        <v>6</v>
      </c>
      <c r="B39" s="262" t="s">
        <v>56</v>
      </c>
      <c r="C39" s="310"/>
      <c r="D39" s="310"/>
      <c r="E39" s="310"/>
      <c r="F39" s="263"/>
      <c r="G39" s="9"/>
      <c r="H39" s="264"/>
      <c r="I39" s="261" t="s">
        <v>15</v>
      </c>
      <c r="J39" s="261" t="s">
        <v>77</v>
      </c>
      <c r="K39" s="261"/>
      <c r="L39" s="18">
        <v>0</v>
      </c>
    </row>
    <row r="40" spans="1:12" x14ac:dyDescent="0.2">
      <c r="A40" s="263"/>
      <c r="B40" s="263"/>
      <c r="C40" s="310" t="s">
        <v>58</v>
      </c>
      <c r="D40" s="310"/>
      <c r="E40" s="310"/>
      <c r="F40" s="263"/>
      <c r="G40" s="10">
        <f>G41+G44+G47</f>
        <v>1717205.02</v>
      </c>
      <c r="H40" s="264"/>
      <c r="I40" s="261"/>
      <c r="J40" s="261"/>
      <c r="K40" s="261"/>
      <c r="L40" s="265"/>
    </row>
    <row r="41" spans="1:12" x14ac:dyDescent="0.2">
      <c r="A41" s="261"/>
      <c r="B41" s="263"/>
      <c r="C41" s="310" t="s">
        <v>60</v>
      </c>
      <c r="D41" s="310"/>
      <c r="E41" s="310"/>
      <c r="F41" s="263" t="s">
        <v>33</v>
      </c>
      <c r="G41" s="10">
        <f>G42-G43</f>
        <v>0</v>
      </c>
      <c r="H41" s="264"/>
      <c r="I41" s="261"/>
      <c r="J41" s="261"/>
      <c r="K41" s="261"/>
      <c r="L41" s="265"/>
    </row>
    <row r="42" spans="1:12" x14ac:dyDescent="0.2">
      <c r="A42" s="261"/>
      <c r="B42" s="263"/>
      <c r="C42" s="310" t="s">
        <v>62</v>
      </c>
      <c r="D42" s="310"/>
      <c r="E42" s="310"/>
      <c r="F42" s="263" t="s">
        <v>33</v>
      </c>
      <c r="G42" s="17">
        <v>0</v>
      </c>
      <c r="H42" s="264"/>
      <c r="I42" s="261"/>
      <c r="J42" s="261"/>
      <c r="K42" s="261"/>
      <c r="L42" s="265"/>
    </row>
    <row r="43" spans="1:12" x14ac:dyDescent="0.2">
      <c r="A43" s="284" t="s">
        <v>80</v>
      </c>
      <c r="B43" s="262" t="s">
        <v>67</v>
      </c>
      <c r="C43" s="310"/>
      <c r="D43" s="310"/>
      <c r="E43" s="310"/>
      <c r="F43" s="263"/>
      <c r="G43" s="17">
        <v>0</v>
      </c>
      <c r="H43" s="264"/>
      <c r="I43" s="261"/>
      <c r="J43" s="261"/>
      <c r="K43" s="261"/>
      <c r="L43" s="265"/>
    </row>
    <row r="44" spans="1:12" x14ac:dyDescent="0.2">
      <c r="A44" s="261"/>
      <c r="B44" s="263" t="s">
        <v>12</v>
      </c>
      <c r="C44" s="310" t="s">
        <v>69</v>
      </c>
      <c r="D44" s="310"/>
      <c r="E44" s="310"/>
      <c r="F44" s="263"/>
      <c r="G44" s="10">
        <f>G45-G46</f>
        <v>156240</v>
      </c>
      <c r="H44" s="264"/>
      <c r="I44" s="261"/>
      <c r="J44" s="261"/>
      <c r="K44" s="261"/>
      <c r="L44" s="265"/>
    </row>
    <row r="45" spans="1:12" x14ac:dyDescent="0.2">
      <c r="A45" s="261"/>
      <c r="B45" s="263"/>
      <c r="C45" s="310" t="s">
        <v>69</v>
      </c>
      <c r="D45" s="310"/>
      <c r="E45" s="310"/>
      <c r="F45" s="263"/>
      <c r="G45" s="17">
        <v>424846.83</v>
      </c>
      <c r="H45" s="264"/>
      <c r="I45" s="261"/>
      <c r="J45" s="261"/>
      <c r="K45" s="261"/>
      <c r="L45" s="265"/>
    </row>
    <row r="46" spans="1:12" x14ac:dyDescent="0.2">
      <c r="A46" s="261"/>
      <c r="B46" s="261"/>
      <c r="C46" s="310" t="s">
        <v>72</v>
      </c>
      <c r="D46" s="310"/>
      <c r="E46" s="310"/>
      <c r="F46" s="263" t="s">
        <v>33</v>
      </c>
      <c r="G46" s="18">
        <v>268606.83</v>
      </c>
      <c r="H46" s="266"/>
      <c r="I46" s="261"/>
      <c r="J46" s="261"/>
      <c r="K46" s="261"/>
      <c r="L46" s="265"/>
    </row>
    <row r="47" spans="1:12" x14ac:dyDescent="0.2">
      <c r="A47" s="261"/>
      <c r="B47" s="261" t="s">
        <v>15</v>
      </c>
      <c r="C47" s="310" t="s">
        <v>73</v>
      </c>
      <c r="D47" s="310"/>
      <c r="E47" s="310"/>
      <c r="F47" s="261"/>
      <c r="G47" s="12">
        <f>G48-G49</f>
        <v>1560965.02</v>
      </c>
      <c r="H47" s="266"/>
      <c r="I47" s="261"/>
      <c r="J47" s="261"/>
      <c r="K47" s="261"/>
      <c r="L47" s="265"/>
    </row>
    <row r="48" spans="1:12" x14ac:dyDescent="0.2">
      <c r="A48" s="261"/>
      <c r="B48" s="261"/>
      <c r="C48" s="310" t="s">
        <v>73</v>
      </c>
      <c r="D48" s="310"/>
      <c r="E48" s="310"/>
      <c r="F48" s="261"/>
      <c r="G48" s="18">
        <v>1903166.75</v>
      </c>
      <c r="H48" s="266"/>
      <c r="I48" s="261"/>
      <c r="J48" s="261"/>
      <c r="K48" s="261"/>
      <c r="L48" s="265"/>
    </row>
    <row r="49" spans="1:12" x14ac:dyDescent="0.2">
      <c r="B49" s="261"/>
      <c r="C49" s="310" t="s">
        <v>76</v>
      </c>
      <c r="D49" s="310"/>
      <c r="E49" s="310"/>
      <c r="F49" s="263" t="s">
        <v>33</v>
      </c>
      <c r="G49" s="18">
        <v>342201.73</v>
      </c>
      <c r="H49" s="266"/>
      <c r="I49" s="261"/>
      <c r="J49" s="261"/>
      <c r="K49" s="261"/>
      <c r="L49" s="265"/>
    </row>
    <row r="50" spans="1:12" x14ac:dyDescent="0.2">
      <c r="A50" s="261"/>
      <c r="B50" s="261" t="s">
        <v>19</v>
      </c>
      <c r="C50" s="310" t="s">
        <v>84</v>
      </c>
      <c r="D50" s="310"/>
      <c r="E50" s="310"/>
      <c r="F50" s="261"/>
      <c r="G50" s="265"/>
      <c r="H50" s="266"/>
      <c r="I50" s="261"/>
      <c r="J50" s="261"/>
      <c r="K50" s="261"/>
      <c r="L50" s="265"/>
    </row>
    <row r="51" spans="1:12" x14ac:dyDescent="0.2">
      <c r="C51" s="310" t="s">
        <v>78</v>
      </c>
      <c r="D51" s="310"/>
      <c r="E51" s="310"/>
      <c r="F51" s="261"/>
      <c r="H51" s="266"/>
      <c r="I51" s="261"/>
      <c r="J51" s="261"/>
      <c r="K51" s="261"/>
      <c r="L51" s="265"/>
    </row>
    <row r="52" spans="1:12" x14ac:dyDescent="0.2">
      <c r="A52" s="266"/>
      <c r="B52" s="261"/>
      <c r="C52" s="310" t="s">
        <v>79</v>
      </c>
      <c r="D52" s="310"/>
      <c r="E52" s="310"/>
      <c r="F52" s="263" t="s">
        <v>33</v>
      </c>
      <c r="G52" s="261"/>
      <c r="H52" s="264"/>
      <c r="I52" s="261"/>
      <c r="J52" s="261"/>
      <c r="K52" s="261"/>
      <c r="L52" s="265"/>
    </row>
    <row r="53" spans="1:12" x14ac:dyDescent="0.2">
      <c r="A53" s="266"/>
      <c r="B53" s="261"/>
      <c r="C53" s="263"/>
      <c r="D53" s="263"/>
      <c r="E53" s="263"/>
      <c r="F53" s="263"/>
      <c r="G53" s="261"/>
      <c r="H53" s="264"/>
      <c r="I53" s="261"/>
      <c r="J53" s="261"/>
      <c r="K53" s="261"/>
      <c r="L53" s="265"/>
    </row>
    <row r="54" spans="1:12" ht="13.5" thickBot="1" x14ac:dyDescent="0.25">
      <c r="A54" s="266" t="s">
        <v>80</v>
      </c>
      <c r="B54" s="284" t="s">
        <v>81</v>
      </c>
      <c r="C54" s="311"/>
      <c r="D54" s="311"/>
      <c r="E54" s="311"/>
      <c r="F54" s="311"/>
      <c r="G54" s="285">
        <v>1446016.11</v>
      </c>
      <c r="H54" s="303"/>
      <c r="I54" s="304"/>
      <c r="J54" s="304"/>
      <c r="K54" s="304"/>
      <c r="L54" s="265"/>
    </row>
    <row r="55" spans="1:12" ht="14.25" thickTop="1" thickBot="1" x14ac:dyDescent="0.25">
      <c r="A55" s="305" t="s">
        <v>82</v>
      </c>
      <c r="B55" s="306"/>
      <c r="C55" s="306"/>
      <c r="D55" s="306"/>
      <c r="E55" s="306"/>
      <c r="F55" s="307"/>
      <c r="G55" s="15">
        <f>G40+G35+G30+G14+G10+G3+G54</f>
        <v>22135568.879999999</v>
      </c>
      <c r="H55" s="308" t="s">
        <v>83</v>
      </c>
      <c r="I55" s="309"/>
      <c r="J55" s="309"/>
      <c r="K55" s="268"/>
      <c r="L55" s="19">
        <f>L3+L9+L22+L20+L37</f>
        <v>22135568.879999999</v>
      </c>
    </row>
    <row r="56" spans="1:12" ht="13.5" thickTop="1" x14ac:dyDescent="0.2">
      <c r="A56" s="266"/>
      <c r="B56" s="266"/>
      <c r="C56" s="266"/>
      <c r="D56" s="266"/>
      <c r="E56" s="266"/>
      <c r="F56" s="261"/>
      <c r="G56" s="45">
        <v>0</v>
      </c>
      <c r="L56" s="45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00000000-0004-0000-1500-000000000000}"/>
  </hyperlinks>
  <pageMargins left="0.7" right="0.7" top="0.75" bottom="0.75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56"/>
  <sheetViews>
    <sheetView topLeftCell="A34" zoomScale="170" zoomScaleNormal="170" workbookViewId="0">
      <selection activeCell="L40" sqref="L40"/>
    </sheetView>
  </sheetViews>
  <sheetFormatPr defaultRowHeight="12.75" x14ac:dyDescent="0.2"/>
  <cols>
    <col min="1" max="1" width="4" style="11" customWidth="1"/>
    <col min="2" max="4" width="9.140625" style="11"/>
    <col min="5" max="5" width="12.5703125" style="11" customWidth="1"/>
    <col min="6" max="6" width="9.140625" style="11"/>
    <col min="7" max="7" width="12.5703125" style="11" customWidth="1"/>
    <col min="8" max="8" width="4.140625" style="11" customWidth="1"/>
    <col min="9" max="9" width="9.140625" style="11"/>
    <col min="10" max="10" width="22.28515625" style="11" customWidth="1"/>
    <col min="11" max="11" width="13.42578125" style="11" customWidth="1"/>
    <col min="12" max="12" width="18.5703125" style="11" bestFit="1" customWidth="1"/>
    <col min="13" max="14" width="20.28515625" style="11" bestFit="1" customWidth="1"/>
    <col min="15" max="15" width="18.7109375" style="11" bestFit="1" customWidth="1"/>
    <col min="16" max="16384" width="9.140625" style="11"/>
  </cols>
  <sheetData>
    <row r="1" spans="1:12" x14ac:dyDescent="0.2">
      <c r="A1" s="279" t="s">
        <v>277</v>
      </c>
      <c r="B1" s="280"/>
      <c r="C1" s="281"/>
      <c r="D1" s="280"/>
    </row>
    <row r="2" spans="1:12" x14ac:dyDescent="0.2">
      <c r="A2" s="320" t="s">
        <v>8</v>
      </c>
      <c r="B2" s="320"/>
      <c r="C2" s="320"/>
      <c r="D2" s="320"/>
      <c r="E2" s="320"/>
      <c r="F2" s="270"/>
      <c r="G2" s="271"/>
      <c r="H2" s="321" t="s">
        <v>9</v>
      </c>
      <c r="I2" s="322"/>
      <c r="J2" s="322"/>
      <c r="K2" s="272"/>
      <c r="L2" s="273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59"/>
      <c r="G3" s="274">
        <f>G4+G5+G6+G7+G8</f>
        <v>68891250.980000004</v>
      </c>
      <c r="H3" s="260" t="s">
        <v>0</v>
      </c>
      <c r="I3" s="324" t="s">
        <v>11</v>
      </c>
      <c r="J3" s="324"/>
      <c r="K3" s="261"/>
      <c r="L3" s="14">
        <f>L4+L5+L6+L7</f>
        <v>52353205.100000001</v>
      </c>
    </row>
    <row r="4" spans="1:12" x14ac:dyDescent="0.2">
      <c r="A4" s="262"/>
      <c r="B4" s="263" t="s">
        <v>12</v>
      </c>
      <c r="C4" s="310" t="s">
        <v>13</v>
      </c>
      <c r="D4" s="310"/>
      <c r="E4" s="310"/>
      <c r="F4" s="263"/>
      <c r="G4" s="16">
        <v>708209.54</v>
      </c>
      <c r="H4" s="264"/>
      <c r="I4" s="261" t="s">
        <v>12</v>
      </c>
      <c r="J4" s="261" t="s">
        <v>14</v>
      </c>
      <c r="K4" s="261"/>
      <c r="L4" s="18">
        <v>39490580.43</v>
      </c>
    </row>
    <row r="5" spans="1:12" x14ac:dyDescent="0.2">
      <c r="A5" s="262"/>
      <c r="B5" s="263" t="s">
        <v>15</v>
      </c>
      <c r="C5" s="310" t="s">
        <v>16</v>
      </c>
      <c r="D5" s="310"/>
      <c r="E5" s="310"/>
      <c r="F5" s="263"/>
      <c r="G5" s="16">
        <v>68183041.439999998</v>
      </c>
      <c r="H5" s="264"/>
      <c r="I5" s="261" t="s">
        <v>17</v>
      </c>
      <c r="J5" s="261" t="s">
        <v>18</v>
      </c>
      <c r="K5" s="261"/>
      <c r="L5" s="18">
        <v>0</v>
      </c>
    </row>
    <row r="6" spans="1:12" x14ac:dyDescent="0.2">
      <c r="A6" s="262"/>
      <c r="B6" s="263" t="s">
        <v>19</v>
      </c>
      <c r="C6" s="310" t="s">
        <v>20</v>
      </c>
      <c r="D6" s="310"/>
      <c r="E6" s="310"/>
      <c r="F6" s="263"/>
      <c r="G6" s="16">
        <v>0</v>
      </c>
      <c r="H6" s="264"/>
      <c r="I6" s="261" t="s">
        <v>19</v>
      </c>
      <c r="J6" s="261" t="s">
        <v>21</v>
      </c>
      <c r="K6" s="261"/>
      <c r="L6" s="18">
        <v>1641818.61</v>
      </c>
    </row>
    <row r="7" spans="1:12" x14ac:dyDescent="0.2">
      <c r="A7" s="262"/>
      <c r="B7" s="263" t="s">
        <v>22</v>
      </c>
      <c r="C7" s="310" t="s">
        <v>23</v>
      </c>
      <c r="D7" s="310"/>
      <c r="E7" s="310"/>
      <c r="F7" s="263"/>
      <c r="G7" s="16">
        <v>0</v>
      </c>
      <c r="H7" s="264"/>
      <c r="I7" s="261" t="s">
        <v>22</v>
      </c>
      <c r="J7" s="261" t="s">
        <v>24</v>
      </c>
      <c r="K7" s="261"/>
      <c r="L7" s="18">
        <v>11220806.060000001</v>
      </c>
    </row>
    <row r="8" spans="1:12" x14ac:dyDescent="0.2">
      <c r="A8" s="262"/>
      <c r="B8" s="263" t="s">
        <v>25</v>
      </c>
      <c r="C8" s="310" t="s">
        <v>26</v>
      </c>
      <c r="D8" s="310"/>
      <c r="E8" s="310"/>
      <c r="F8" s="263"/>
      <c r="G8" s="16">
        <v>0</v>
      </c>
      <c r="H8" s="264"/>
      <c r="I8" s="261"/>
      <c r="J8" s="261"/>
      <c r="K8" s="261"/>
      <c r="L8" s="265"/>
    </row>
    <row r="9" spans="1:12" x14ac:dyDescent="0.2">
      <c r="A9" s="263"/>
      <c r="B9" s="263"/>
      <c r="C9" s="310"/>
      <c r="D9" s="310"/>
      <c r="E9" s="310"/>
      <c r="F9" s="263"/>
      <c r="G9" s="263"/>
      <c r="H9" s="264" t="s">
        <v>3</v>
      </c>
      <c r="I9" s="312" t="s">
        <v>27</v>
      </c>
      <c r="J9" s="312"/>
      <c r="K9" s="261"/>
      <c r="L9" s="12">
        <f>L11+L14+L18+L17</f>
        <v>35927526.359999999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63"/>
      <c r="G10" s="13">
        <f>G11-G12</f>
        <v>0</v>
      </c>
      <c r="H10" s="264" t="s">
        <v>1</v>
      </c>
      <c r="I10" s="314" t="s">
        <v>29</v>
      </c>
      <c r="J10" s="314"/>
      <c r="K10" s="261"/>
      <c r="L10" s="12">
        <f>L11+L14</f>
        <v>40671079.310000002</v>
      </c>
    </row>
    <row r="11" spans="1:12" x14ac:dyDescent="0.2">
      <c r="A11" s="262"/>
      <c r="B11" s="263" t="s">
        <v>12</v>
      </c>
      <c r="C11" s="310" t="s">
        <v>30</v>
      </c>
      <c r="D11" s="310"/>
      <c r="E11" s="310"/>
      <c r="F11" s="263"/>
      <c r="G11" s="16">
        <v>0</v>
      </c>
      <c r="H11" s="264"/>
      <c r="I11" s="261" t="s">
        <v>12</v>
      </c>
      <c r="J11" s="261" t="s">
        <v>31</v>
      </c>
      <c r="K11" s="261"/>
      <c r="L11" s="12">
        <f>L12-L13</f>
        <v>29330442.909999996</v>
      </c>
    </row>
    <row r="12" spans="1:12" x14ac:dyDescent="0.2">
      <c r="A12" s="262"/>
      <c r="B12" s="263" t="s">
        <v>15</v>
      </c>
      <c r="C12" s="310" t="s">
        <v>32</v>
      </c>
      <c r="D12" s="310"/>
      <c r="E12" s="310"/>
      <c r="F12" s="263" t="s">
        <v>33</v>
      </c>
      <c r="G12" s="16">
        <v>0</v>
      </c>
      <c r="H12" s="264"/>
      <c r="I12" s="261"/>
      <c r="J12" s="261" t="s">
        <v>31</v>
      </c>
      <c r="K12" s="261"/>
      <c r="L12" s="18">
        <v>45460851.549999997</v>
      </c>
    </row>
    <row r="13" spans="1:12" x14ac:dyDescent="0.2">
      <c r="A13" s="263"/>
      <c r="B13" s="263"/>
      <c r="C13" s="310"/>
      <c r="D13" s="310"/>
      <c r="E13" s="310"/>
      <c r="F13" s="263"/>
      <c r="G13" s="263"/>
      <c r="H13" s="264"/>
      <c r="I13" s="261"/>
      <c r="J13" s="261" t="s">
        <v>34</v>
      </c>
      <c r="K13" s="263" t="s">
        <v>33</v>
      </c>
      <c r="L13" s="18">
        <v>16130408.640000001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63"/>
      <c r="G14" s="13">
        <f>G15+G22+G33-G20-G27</f>
        <v>31816654.639999997</v>
      </c>
      <c r="H14" s="264"/>
      <c r="I14" s="261" t="s">
        <v>15</v>
      </c>
      <c r="J14" s="261" t="s">
        <v>36</v>
      </c>
      <c r="K14" s="261"/>
      <c r="L14" s="12">
        <f>L15-L16</f>
        <v>11340636.400000002</v>
      </c>
    </row>
    <row r="15" spans="1:12" x14ac:dyDescent="0.2">
      <c r="A15" s="262"/>
      <c r="B15" s="263" t="s">
        <v>37</v>
      </c>
      <c r="C15" s="310" t="s">
        <v>38</v>
      </c>
      <c r="D15" s="310"/>
      <c r="E15" s="310"/>
      <c r="F15" s="263"/>
      <c r="G15" s="16">
        <f>G16+G19</f>
        <v>11790618.09</v>
      </c>
      <c r="H15" s="264"/>
      <c r="I15" s="261"/>
      <c r="J15" s="261" t="s">
        <v>36</v>
      </c>
      <c r="K15" s="261"/>
      <c r="L15" s="18">
        <v>31050929.710000001</v>
      </c>
    </row>
    <row r="16" spans="1:12" x14ac:dyDescent="0.2">
      <c r="A16" s="262"/>
      <c r="B16" s="283" t="s">
        <v>256</v>
      </c>
      <c r="C16" s="283" t="s">
        <v>257</v>
      </c>
      <c r="D16" s="263"/>
      <c r="E16" s="263"/>
      <c r="F16" s="263"/>
      <c r="G16" s="16">
        <v>2480812.98</v>
      </c>
      <c r="H16" s="264"/>
      <c r="I16" s="261"/>
      <c r="J16" s="261" t="s">
        <v>40</v>
      </c>
      <c r="K16" s="263" t="s">
        <v>33</v>
      </c>
      <c r="L16" s="18">
        <v>19710293.309999999</v>
      </c>
    </row>
    <row r="17" spans="1:12" x14ac:dyDescent="0.2">
      <c r="A17" s="262"/>
      <c r="B17" s="283" t="s">
        <v>258</v>
      </c>
      <c r="C17" s="315" t="s">
        <v>259</v>
      </c>
      <c r="D17" s="315"/>
      <c r="E17" s="315"/>
      <c r="F17" s="283"/>
      <c r="G17" s="16">
        <v>1210509.75</v>
      </c>
      <c r="H17" s="264"/>
      <c r="I17" s="261" t="s">
        <v>19</v>
      </c>
      <c r="J17" s="45" t="s">
        <v>248</v>
      </c>
      <c r="K17" s="261"/>
      <c r="L17" s="282">
        <v>-4743552.95</v>
      </c>
    </row>
    <row r="18" spans="1:12" x14ac:dyDescent="0.2">
      <c r="A18" s="262"/>
      <c r="B18" s="283" t="s">
        <v>260</v>
      </c>
      <c r="C18" s="315" t="s">
        <v>262</v>
      </c>
      <c r="D18" s="315"/>
      <c r="E18" s="315"/>
      <c r="F18" s="283"/>
      <c r="G18" s="16">
        <v>1270303.23</v>
      </c>
      <c r="H18" s="264" t="s">
        <v>2</v>
      </c>
      <c r="I18" s="314" t="s">
        <v>44</v>
      </c>
      <c r="J18" s="314"/>
      <c r="K18" s="261"/>
      <c r="L18" s="18">
        <v>0</v>
      </c>
    </row>
    <row r="19" spans="1:12" x14ac:dyDescent="0.2">
      <c r="A19" s="262"/>
      <c r="B19" s="283" t="s">
        <v>263</v>
      </c>
      <c r="C19" s="315" t="s">
        <v>261</v>
      </c>
      <c r="D19" s="315"/>
      <c r="E19" s="315"/>
      <c r="F19" s="283"/>
      <c r="G19" s="16">
        <v>9309805.1099999994</v>
      </c>
      <c r="H19" s="264"/>
      <c r="I19" s="261"/>
      <c r="J19" s="261"/>
      <c r="K19" s="261"/>
      <c r="L19" s="265"/>
    </row>
    <row r="20" spans="1:12" x14ac:dyDescent="0.2">
      <c r="A20" s="262"/>
      <c r="B20" s="283" t="s">
        <v>264</v>
      </c>
      <c r="C20" s="310" t="s">
        <v>39</v>
      </c>
      <c r="D20" s="310"/>
      <c r="E20" s="310"/>
      <c r="F20" s="263" t="s">
        <v>33</v>
      </c>
      <c r="G20" s="16">
        <v>0</v>
      </c>
      <c r="H20" s="264" t="s">
        <v>4</v>
      </c>
      <c r="I20" s="312" t="s">
        <v>46</v>
      </c>
      <c r="J20" s="312"/>
      <c r="K20" s="261"/>
      <c r="L20" s="18">
        <v>4901982.5</v>
      </c>
    </row>
    <row r="21" spans="1:12" x14ac:dyDescent="0.2">
      <c r="A21" s="262"/>
      <c r="B21" s="283" t="s">
        <v>268</v>
      </c>
      <c r="C21" s="318" t="s">
        <v>275</v>
      </c>
      <c r="D21" s="310"/>
      <c r="E21" s="310"/>
      <c r="F21" s="283" t="s">
        <v>33</v>
      </c>
      <c r="G21" s="16">
        <v>0</v>
      </c>
      <c r="H21" s="264"/>
      <c r="I21" s="261"/>
      <c r="J21" s="261"/>
      <c r="K21" s="261"/>
      <c r="L21" s="265"/>
    </row>
    <row r="22" spans="1:12" x14ac:dyDescent="0.2">
      <c r="A22" s="262"/>
      <c r="B22" s="283" t="s">
        <v>265</v>
      </c>
      <c r="C22" s="310" t="s">
        <v>41</v>
      </c>
      <c r="D22" s="310"/>
      <c r="E22" s="310"/>
      <c r="F22" s="263"/>
      <c r="G22" s="16">
        <f>G23+G26</f>
        <v>20021473.599999998</v>
      </c>
      <c r="H22" s="264" t="s">
        <v>5</v>
      </c>
      <c r="I22" s="312" t="s">
        <v>48</v>
      </c>
      <c r="J22" s="312"/>
      <c r="K22" s="261"/>
      <c r="L22" s="12">
        <f>L23+L28+L29+L30+L32</f>
        <v>12000000</v>
      </c>
    </row>
    <row r="23" spans="1:12" x14ac:dyDescent="0.2">
      <c r="A23" s="262"/>
      <c r="B23" s="283" t="s">
        <v>256</v>
      </c>
      <c r="C23" s="283" t="s">
        <v>257</v>
      </c>
      <c r="D23" s="263"/>
      <c r="E23" s="263"/>
      <c r="F23" s="263"/>
      <c r="G23" s="16">
        <v>18562618.039999999</v>
      </c>
      <c r="H23" s="264"/>
      <c r="I23" s="261" t="s">
        <v>12</v>
      </c>
      <c r="J23" s="261" t="s">
        <v>50</v>
      </c>
      <c r="K23" s="261"/>
      <c r="L23" s="18">
        <v>12000000</v>
      </c>
    </row>
    <row r="24" spans="1:12" x14ac:dyDescent="0.2">
      <c r="A24" s="262"/>
      <c r="B24" s="283" t="s">
        <v>258</v>
      </c>
      <c r="C24" s="283" t="s">
        <v>266</v>
      </c>
      <c r="D24" s="283"/>
      <c r="E24" s="283"/>
      <c r="F24" s="283"/>
      <c r="G24" s="16">
        <v>4393752.17</v>
      </c>
      <c r="H24" s="264"/>
      <c r="I24" s="261"/>
      <c r="J24" s="261" t="s">
        <v>52</v>
      </c>
      <c r="K24" s="261"/>
      <c r="L24" s="18">
        <v>12000000</v>
      </c>
    </row>
    <row r="25" spans="1:12" x14ac:dyDescent="0.2">
      <c r="A25" s="262"/>
      <c r="B25" s="283" t="s">
        <v>260</v>
      </c>
      <c r="C25" s="283" t="s">
        <v>267</v>
      </c>
      <c r="D25" s="283"/>
      <c r="E25" s="283"/>
      <c r="F25" s="283"/>
      <c r="G25" s="16">
        <v>14168865.869999999</v>
      </c>
      <c r="H25" s="264"/>
      <c r="I25" s="261"/>
      <c r="J25" s="261" t="s">
        <v>54</v>
      </c>
      <c r="K25" s="263" t="s">
        <v>33</v>
      </c>
      <c r="L25" s="267">
        <v>0</v>
      </c>
    </row>
    <row r="26" spans="1:12" x14ac:dyDescent="0.2">
      <c r="A26" s="262"/>
      <c r="B26" s="283" t="s">
        <v>255</v>
      </c>
      <c r="C26" s="283" t="s">
        <v>261</v>
      </c>
      <c r="D26" s="283"/>
      <c r="E26" s="283"/>
      <c r="F26" s="283"/>
      <c r="G26" s="16">
        <v>1458855.56</v>
      </c>
      <c r="H26" s="264"/>
      <c r="I26" s="261" t="s">
        <v>15</v>
      </c>
      <c r="J26" s="261" t="s">
        <v>55</v>
      </c>
      <c r="K26" s="261"/>
      <c r="L26" s="18">
        <v>0</v>
      </c>
    </row>
    <row r="27" spans="1:12" x14ac:dyDescent="0.2">
      <c r="B27" s="283" t="s">
        <v>264</v>
      </c>
      <c r="C27" s="310" t="s">
        <v>43</v>
      </c>
      <c r="D27" s="310"/>
      <c r="E27" s="310"/>
      <c r="F27" s="263" t="s">
        <v>33</v>
      </c>
      <c r="G27" s="16">
        <v>0</v>
      </c>
      <c r="H27" s="264"/>
      <c r="I27" s="261" t="s">
        <v>19</v>
      </c>
      <c r="J27" s="261" t="s">
        <v>57</v>
      </c>
      <c r="K27" s="261"/>
      <c r="L27" s="18">
        <v>0</v>
      </c>
    </row>
    <row r="28" spans="1:12" x14ac:dyDescent="0.2">
      <c r="A28" s="262"/>
      <c r="B28" s="283" t="s">
        <v>268</v>
      </c>
      <c r="C28" s="315" t="s">
        <v>269</v>
      </c>
      <c r="D28" s="316"/>
      <c r="E28" s="316"/>
      <c r="F28" s="283" t="s">
        <v>33</v>
      </c>
      <c r="G28" s="16">
        <v>0</v>
      </c>
      <c r="H28" s="264"/>
      <c r="I28" s="261" t="s">
        <v>22</v>
      </c>
      <c r="J28" s="261" t="s">
        <v>59</v>
      </c>
      <c r="K28" s="261"/>
      <c r="L28" s="18">
        <v>0</v>
      </c>
    </row>
    <row r="29" spans="1:12" x14ac:dyDescent="0.2">
      <c r="A29" s="262"/>
      <c r="B29" s="283" t="s">
        <v>270</v>
      </c>
      <c r="C29" s="315" t="s">
        <v>271</v>
      </c>
      <c r="D29" s="315"/>
      <c r="E29" s="315"/>
      <c r="F29" s="283"/>
      <c r="G29" s="288">
        <v>0</v>
      </c>
      <c r="H29" s="264"/>
      <c r="I29" s="261" t="s">
        <v>25</v>
      </c>
      <c r="J29" s="261" t="s">
        <v>61</v>
      </c>
      <c r="K29" s="261"/>
      <c r="L29" s="18">
        <v>0</v>
      </c>
    </row>
    <row r="30" spans="1:12" x14ac:dyDescent="0.2">
      <c r="A30" s="262"/>
      <c r="B30" s="263" t="s">
        <v>22</v>
      </c>
      <c r="C30" s="310" t="s">
        <v>14</v>
      </c>
      <c r="D30" s="310"/>
      <c r="E30" s="310"/>
      <c r="F30" s="263"/>
      <c r="G30" s="286">
        <f>G31-G32</f>
        <v>0</v>
      </c>
      <c r="H30" s="264"/>
      <c r="I30" s="261" t="s">
        <v>63</v>
      </c>
      <c r="J30" s="261" t="s">
        <v>64</v>
      </c>
      <c r="K30" s="261"/>
      <c r="L30" s="18">
        <v>0</v>
      </c>
    </row>
    <row r="31" spans="1:12" x14ac:dyDescent="0.2">
      <c r="A31" s="262"/>
      <c r="B31" s="263" t="s">
        <v>25</v>
      </c>
      <c r="C31" s="310" t="s">
        <v>45</v>
      </c>
      <c r="D31" s="310"/>
      <c r="E31" s="310"/>
      <c r="F31" s="263"/>
      <c r="G31" s="17">
        <v>0</v>
      </c>
      <c r="H31" s="264"/>
      <c r="I31" s="261" t="s">
        <v>65</v>
      </c>
      <c r="J31" s="261" t="s">
        <v>66</v>
      </c>
      <c r="K31" s="261"/>
      <c r="L31" s="18">
        <v>0</v>
      </c>
    </row>
    <row r="32" spans="1:12" x14ac:dyDescent="0.2">
      <c r="A32" s="262"/>
      <c r="B32" s="283" t="s">
        <v>272</v>
      </c>
      <c r="C32" s="315" t="s">
        <v>273</v>
      </c>
      <c r="D32" s="316"/>
      <c r="E32" s="316"/>
      <c r="F32" s="263"/>
      <c r="G32" s="17">
        <v>0</v>
      </c>
      <c r="H32" s="264"/>
      <c r="I32" s="261" t="s">
        <v>68</v>
      </c>
      <c r="J32" s="261" t="s">
        <v>85</v>
      </c>
      <c r="K32" s="263" t="s">
        <v>33</v>
      </c>
      <c r="L32" s="12">
        <f>-L33-L35+L36</f>
        <v>0</v>
      </c>
    </row>
    <row r="33" spans="1:12" x14ac:dyDescent="0.2">
      <c r="B33" s="283" t="s">
        <v>274</v>
      </c>
      <c r="C33" s="310" t="s">
        <v>47</v>
      </c>
      <c r="D33" s="310"/>
      <c r="E33" s="310"/>
      <c r="F33" s="263"/>
      <c r="G33" s="16">
        <v>4562.95</v>
      </c>
      <c r="H33" s="264"/>
      <c r="I33" s="261"/>
      <c r="J33" s="261" t="s">
        <v>70</v>
      </c>
      <c r="K33" s="263" t="s">
        <v>33</v>
      </c>
      <c r="L33" s="18">
        <v>0</v>
      </c>
    </row>
    <row r="34" spans="1:12" x14ac:dyDescent="0.2">
      <c r="B34" s="283"/>
      <c r="C34" s="317"/>
      <c r="D34" s="317"/>
      <c r="E34" s="317"/>
      <c r="F34" s="317"/>
      <c r="G34" s="16"/>
      <c r="H34" s="264"/>
      <c r="I34" s="261"/>
      <c r="J34" s="261"/>
      <c r="K34" s="263"/>
      <c r="L34" s="18"/>
    </row>
    <row r="35" spans="1:12" x14ac:dyDescent="0.2">
      <c r="A35" s="262" t="s">
        <v>5</v>
      </c>
      <c r="B35" s="262" t="s">
        <v>49</v>
      </c>
      <c r="C35" s="310"/>
      <c r="D35" s="310"/>
      <c r="E35" s="310"/>
      <c r="F35" s="263"/>
      <c r="G35" s="10">
        <f>G36-G37-G38</f>
        <v>0</v>
      </c>
      <c r="H35" s="264"/>
      <c r="I35" s="261"/>
      <c r="J35" s="261" t="s">
        <v>71</v>
      </c>
      <c r="K35" s="263" t="s">
        <v>33</v>
      </c>
      <c r="L35" s="18">
        <v>0</v>
      </c>
    </row>
    <row r="36" spans="1:12" x14ac:dyDescent="0.2">
      <c r="A36" s="262"/>
      <c r="B36" s="263" t="s">
        <v>12</v>
      </c>
      <c r="C36" s="310" t="s">
        <v>51</v>
      </c>
      <c r="D36" s="310"/>
      <c r="E36" s="310"/>
      <c r="F36" s="263"/>
      <c r="G36" s="17">
        <v>0</v>
      </c>
      <c r="H36" s="264"/>
      <c r="I36" s="266"/>
      <c r="J36" s="261" t="s">
        <v>77</v>
      </c>
      <c r="K36" s="261"/>
      <c r="L36" s="18">
        <v>0</v>
      </c>
    </row>
    <row r="37" spans="1:12" x14ac:dyDescent="0.2">
      <c r="A37" s="262"/>
      <c r="B37" s="263"/>
      <c r="C37" s="310" t="s">
        <v>53</v>
      </c>
      <c r="D37" s="310"/>
      <c r="E37" s="310"/>
      <c r="F37" s="263" t="s">
        <v>33</v>
      </c>
      <c r="G37" s="17">
        <v>0</v>
      </c>
      <c r="H37" s="264" t="s">
        <v>6</v>
      </c>
      <c r="I37" s="312" t="s">
        <v>74</v>
      </c>
      <c r="J37" s="312"/>
      <c r="K37" s="261"/>
      <c r="L37" s="12">
        <f>L38+L39</f>
        <v>9356122.5099999998</v>
      </c>
    </row>
    <row r="38" spans="1:12" x14ac:dyDescent="0.2">
      <c r="A38" s="262"/>
      <c r="B38" s="263"/>
      <c r="C38" s="313"/>
      <c r="D38" s="313"/>
      <c r="E38" s="313"/>
      <c r="G38" s="17">
        <v>0</v>
      </c>
      <c r="H38" s="264"/>
      <c r="I38" s="261" t="s">
        <v>12</v>
      </c>
      <c r="J38" s="261" t="s">
        <v>75</v>
      </c>
      <c r="K38" s="261"/>
      <c r="L38" s="18">
        <v>5375363.1699999999</v>
      </c>
    </row>
    <row r="39" spans="1:12" x14ac:dyDescent="0.2">
      <c r="A39" s="262" t="s">
        <v>6</v>
      </c>
      <c r="B39" s="262" t="s">
        <v>56</v>
      </c>
      <c r="C39" s="310"/>
      <c r="D39" s="310"/>
      <c r="E39" s="310"/>
      <c r="F39" s="263"/>
      <c r="G39" s="9"/>
      <c r="H39" s="264"/>
      <c r="I39" s="261" t="s">
        <v>15</v>
      </c>
      <c r="J39" s="261" t="s">
        <v>77</v>
      </c>
      <c r="K39" s="261"/>
      <c r="L39" s="18">
        <v>3980759.34</v>
      </c>
    </row>
    <row r="40" spans="1:12" x14ac:dyDescent="0.2">
      <c r="A40" s="263"/>
      <c r="B40" s="263"/>
      <c r="C40" s="310" t="s">
        <v>58</v>
      </c>
      <c r="D40" s="310"/>
      <c r="E40" s="310"/>
      <c r="F40" s="263"/>
      <c r="G40" s="10">
        <f>G41+G44+G47</f>
        <v>12843983.559999999</v>
      </c>
      <c r="H40" s="264"/>
      <c r="I40" s="261"/>
      <c r="J40" s="261"/>
      <c r="K40" s="261"/>
      <c r="L40" s="265"/>
    </row>
    <row r="41" spans="1:12" x14ac:dyDescent="0.2">
      <c r="A41" s="261"/>
      <c r="B41" s="263"/>
      <c r="C41" s="310" t="s">
        <v>60</v>
      </c>
      <c r="D41" s="310"/>
      <c r="E41" s="310"/>
      <c r="F41" s="263" t="s">
        <v>33</v>
      </c>
      <c r="G41" s="10">
        <f>G42-G43</f>
        <v>0</v>
      </c>
      <c r="H41" s="264"/>
      <c r="I41" s="261"/>
      <c r="J41" s="261"/>
      <c r="K41" s="261"/>
      <c r="L41" s="265"/>
    </row>
    <row r="42" spans="1:12" x14ac:dyDescent="0.2">
      <c r="A42" s="261"/>
      <c r="B42" s="263"/>
      <c r="C42" s="310" t="s">
        <v>62</v>
      </c>
      <c r="D42" s="310"/>
      <c r="E42" s="310"/>
      <c r="F42" s="263" t="s">
        <v>33</v>
      </c>
      <c r="G42" s="17">
        <v>0</v>
      </c>
      <c r="H42" s="264"/>
      <c r="I42" s="261"/>
      <c r="J42" s="261"/>
      <c r="K42" s="261"/>
      <c r="L42" s="265"/>
    </row>
    <row r="43" spans="1:12" x14ac:dyDescent="0.2">
      <c r="A43" s="284" t="s">
        <v>80</v>
      </c>
      <c r="B43" s="262" t="s">
        <v>67</v>
      </c>
      <c r="C43" s="310"/>
      <c r="D43" s="310"/>
      <c r="E43" s="310"/>
      <c r="F43" s="263"/>
      <c r="G43" s="17">
        <v>0</v>
      </c>
      <c r="H43" s="264"/>
      <c r="I43" s="261"/>
      <c r="J43" s="261"/>
      <c r="K43" s="261"/>
      <c r="L43" s="265"/>
    </row>
    <row r="44" spans="1:12" x14ac:dyDescent="0.2">
      <c r="A44" s="261"/>
      <c r="B44" s="263" t="s">
        <v>12</v>
      </c>
      <c r="C44" s="310" t="s">
        <v>69</v>
      </c>
      <c r="D44" s="310"/>
      <c r="E44" s="310"/>
      <c r="F44" s="263"/>
      <c r="G44" s="10">
        <f>G45-G46</f>
        <v>829274.7</v>
      </c>
      <c r="H44" s="264"/>
      <c r="I44" s="261"/>
      <c r="J44" s="261"/>
      <c r="K44" s="261"/>
      <c r="L44" s="265"/>
    </row>
    <row r="45" spans="1:12" x14ac:dyDescent="0.2">
      <c r="A45" s="261"/>
      <c r="B45" s="263"/>
      <c r="C45" s="310" t="s">
        <v>69</v>
      </c>
      <c r="D45" s="310"/>
      <c r="E45" s="310"/>
      <c r="F45" s="263"/>
      <c r="G45" s="17">
        <v>1484452</v>
      </c>
      <c r="H45" s="264"/>
      <c r="I45" s="261"/>
      <c r="J45" s="261"/>
      <c r="K45" s="261"/>
      <c r="L45" s="265"/>
    </row>
    <row r="46" spans="1:12" x14ac:dyDescent="0.2">
      <c r="A46" s="261"/>
      <c r="B46" s="261"/>
      <c r="C46" s="310" t="s">
        <v>72</v>
      </c>
      <c r="D46" s="310"/>
      <c r="E46" s="310"/>
      <c r="F46" s="263" t="s">
        <v>33</v>
      </c>
      <c r="G46" s="18">
        <v>655177.30000000005</v>
      </c>
      <c r="H46" s="266"/>
      <c r="I46" s="261"/>
      <c r="J46" s="261"/>
      <c r="K46" s="261"/>
      <c r="L46" s="265"/>
    </row>
    <row r="47" spans="1:12" x14ac:dyDescent="0.2">
      <c r="A47" s="261"/>
      <c r="B47" s="261" t="s">
        <v>15</v>
      </c>
      <c r="C47" s="310" t="s">
        <v>73</v>
      </c>
      <c r="D47" s="310"/>
      <c r="E47" s="310"/>
      <c r="F47" s="261"/>
      <c r="G47" s="12">
        <f>G48-G49</f>
        <v>12014708.859999999</v>
      </c>
      <c r="H47" s="266"/>
      <c r="I47" s="261"/>
      <c r="J47" s="261"/>
      <c r="K47" s="261"/>
      <c r="L47" s="265"/>
    </row>
    <row r="48" spans="1:12" x14ac:dyDescent="0.2">
      <c r="A48" s="261"/>
      <c r="B48" s="261"/>
      <c r="C48" s="310" t="s">
        <v>73</v>
      </c>
      <c r="D48" s="310"/>
      <c r="E48" s="310"/>
      <c r="F48" s="261"/>
      <c r="G48" s="18">
        <v>12745139.84</v>
      </c>
      <c r="H48" s="266"/>
      <c r="I48" s="261"/>
      <c r="J48" s="261"/>
      <c r="K48" s="261"/>
      <c r="L48" s="265"/>
    </row>
    <row r="49" spans="1:12" x14ac:dyDescent="0.2">
      <c r="B49" s="261"/>
      <c r="C49" s="310" t="s">
        <v>76</v>
      </c>
      <c r="D49" s="310"/>
      <c r="E49" s="310"/>
      <c r="F49" s="263" t="s">
        <v>33</v>
      </c>
      <c r="G49" s="18">
        <v>730430.98</v>
      </c>
      <c r="H49" s="266"/>
      <c r="I49" s="261"/>
      <c r="J49" s="261"/>
      <c r="K49" s="261"/>
      <c r="L49" s="265"/>
    </row>
    <row r="50" spans="1:12" x14ac:dyDescent="0.2">
      <c r="A50" s="261"/>
      <c r="B50" s="261" t="s">
        <v>19</v>
      </c>
      <c r="C50" s="310" t="s">
        <v>84</v>
      </c>
      <c r="D50" s="310"/>
      <c r="E50" s="310"/>
      <c r="F50" s="261"/>
      <c r="G50" s="265"/>
      <c r="H50" s="266"/>
      <c r="I50" s="261"/>
      <c r="J50" s="261"/>
      <c r="K50" s="261"/>
      <c r="L50" s="265"/>
    </row>
    <row r="51" spans="1:12" x14ac:dyDescent="0.2">
      <c r="C51" s="310" t="s">
        <v>78</v>
      </c>
      <c r="D51" s="310"/>
      <c r="E51" s="310"/>
      <c r="F51" s="261"/>
      <c r="H51" s="266"/>
      <c r="I51" s="261"/>
      <c r="J51" s="261"/>
      <c r="K51" s="261"/>
      <c r="L51" s="265"/>
    </row>
    <row r="52" spans="1:12" x14ac:dyDescent="0.2">
      <c r="A52" s="266"/>
      <c r="B52" s="261"/>
      <c r="C52" s="310" t="s">
        <v>79</v>
      </c>
      <c r="D52" s="310"/>
      <c r="E52" s="310"/>
      <c r="F52" s="263" t="s">
        <v>33</v>
      </c>
      <c r="G52" s="261"/>
      <c r="H52" s="264"/>
      <c r="I52" s="261"/>
      <c r="J52" s="261"/>
      <c r="K52" s="261"/>
      <c r="L52" s="265"/>
    </row>
    <row r="53" spans="1:12" x14ac:dyDescent="0.2">
      <c r="A53" s="266"/>
      <c r="B53" s="261"/>
      <c r="C53" s="263"/>
      <c r="D53" s="263"/>
      <c r="E53" s="263"/>
      <c r="F53" s="263"/>
      <c r="G53" s="261"/>
      <c r="H53" s="264"/>
      <c r="I53" s="261"/>
      <c r="J53" s="261"/>
      <c r="K53" s="261"/>
      <c r="L53" s="265"/>
    </row>
    <row r="54" spans="1:12" ht="13.5" thickBot="1" x14ac:dyDescent="0.25">
      <c r="A54" s="266" t="s">
        <v>80</v>
      </c>
      <c r="B54" s="284" t="s">
        <v>81</v>
      </c>
      <c r="C54" s="311"/>
      <c r="D54" s="311"/>
      <c r="E54" s="311"/>
      <c r="F54" s="311"/>
      <c r="G54" s="285">
        <v>986947.29</v>
      </c>
      <c r="H54" s="303"/>
      <c r="I54" s="304"/>
      <c r="J54" s="304"/>
      <c r="K54" s="304"/>
      <c r="L54" s="265"/>
    </row>
    <row r="55" spans="1:12" ht="14.25" thickTop="1" thickBot="1" x14ac:dyDescent="0.25">
      <c r="A55" s="305" t="s">
        <v>82</v>
      </c>
      <c r="B55" s="306"/>
      <c r="C55" s="306"/>
      <c r="D55" s="306"/>
      <c r="E55" s="306"/>
      <c r="F55" s="307"/>
      <c r="G55" s="15">
        <f>G40+G35+G30+G14+G10+G3+G54</f>
        <v>114538836.47000001</v>
      </c>
      <c r="H55" s="308" t="s">
        <v>83</v>
      </c>
      <c r="I55" s="309"/>
      <c r="J55" s="309"/>
      <c r="K55" s="268"/>
      <c r="L55" s="19">
        <f>L3+L9+L22+L20+L37</f>
        <v>114538836.47000001</v>
      </c>
    </row>
    <row r="56" spans="1:12" ht="13.5" thickTop="1" x14ac:dyDescent="0.2">
      <c r="A56" s="266"/>
      <c r="B56" s="266"/>
      <c r="C56" s="266"/>
      <c r="D56" s="266"/>
      <c r="E56" s="266"/>
      <c r="F56" s="261"/>
      <c r="G56" s="45">
        <v>0</v>
      </c>
      <c r="L56" s="45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00000000-0004-0000-1600-000000000000}"/>
  </hyperlinks>
  <pageMargins left="0.7" right="0.7" top="0.75" bottom="0.75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56"/>
  <sheetViews>
    <sheetView topLeftCell="A44" zoomScale="180" zoomScaleNormal="180" workbookViewId="0">
      <selection activeCell="L21" sqref="L21"/>
    </sheetView>
  </sheetViews>
  <sheetFormatPr defaultRowHeight="12.75" x14ac:dyDescent="0.2"/>
  <cols>
    <col min="1" max="1" width="4" style="11" customWidth="1"/>
    <col min="2" max="4" width="9.140625" style="11"/>
    <col min="5" max="5" width="12.5703125" style="11" customWidth="1"/>
    <col min="6" max="6" width="9.140625" style="11"/>
    <col min="7" max="7" width="12.5703125" style="11" customWidth="1"/>
    <col min="8" max="8" width="4.140625" style="11" customWidth="1"/>
    <col min="9" max="9" width="9.140625" style="11"/>
    <col min="10" max="10" width="22.28515625" style="11" customWidth="1"/>
    <col min="11" max="11" width="13.42578125" style="11" customWidth="1"/>
    <col min="12" max="12" width="18.5703125" style="11" bestFit="1" customWidth="1"/>
    <col min="13" max="14" width="20.28515625" style="11" bestFit="1" customWidth="1"/>
    <col min="15" max="15" width="18.7109375" style="11" bestFit="1" customWidth="1"/>
    <col min="16" max="16384" width="9.140625" style="11"/>
  </cols>
  <sheetData>
    <row r="1" spans="1:12" x14ac:dyDescent="0.2">
      <c r="A1" s="279" t="s">
        <v>277</v>
      </c>
      <c r="B1" s="280"/>
      <c r="C1" s="281"/>
      <c r="D1" s="280"/>
    </row>
    <row r="2" spans="1:12" x14ac:dyDescent="0.2">
      <c r="A2" s="320" t="s">
        <v>8</v>
      </c>
      <c r="B2" s="320"/>
      <c r="C2" s="320"/>
      <c r="D2" s="320"/>
      <c r="E2" s="320"/>
      <c r="F2" s="270"/>
      <c r="G2" s="271"/>
      <c r="H2" s="321" t="s">
        <v>9</v>
      </c>
      <c r="I2" s="322"/>
      <c r="J2" s="322"/>
      <c r="K2" s="272"/>
      <c r="L2" s="273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59"/>
      <c r="G3" s="274">
        <f>G4+G5+G6+G7+G8</f>
        <v>78340919.870000005</v>
      </c>
      <c r="H3" s="260" t="s">
        <v>0</v>
      </c>
      <c r="I3" s="324" t="s">
        <v>11</v>
      </c>
      <c r="J3" s="324"/>
      <c r="K3" s="261"/>
      <c r="L3" s="14">
        <f>L4+L5+L6+L7</f>
        <v>11810775.58</v>
      </c>
    </row>
    <row r="4" spans="1:12" x14ac:dyDescent="0.2">
      <c r="A4" s="262"/>
      <c r="B4" s="263" t="s">
        <v>12</v>
      </c>
      <c r="C4" s="310" t="s">
        <v>13</v>
      </c>
      <c r="D4" s="310"/>
      <c r="E4" s="310"/>
      <c r="F4" s="263"/>
      <c r="G4" s="16">
        <v>48152.800000000003</v>
      </c>
      <c r="H4" s="264"/>
      <c r="I4" s="261" t="s">
        <v>12</v>
      </c>
      <c r="J4" s="261" t="s">
        <v>14</v>
      </c>
      <c r="K4" s="261"/>
      <c r="L4" s="18">
        <v>0</v>
      </c>
    </row>
    <row r="5" spans="1:12" x14ac:dyDescent="0.2">
      <c r="A5" s="262"/>
      <c r="B5" s="263" t="s">
        <v>15</v>
      </c>
      <c r="C5" s="310" t="s">
        <v>16</v>
      </c>
      <c r="D5" s="310"/>
      <c r="E5" s="310"/>
      <c r="F5" s="263"/>
      <c r="G5" s="16">
        <v>3214675.87</v>
      </c>
      <c r="H5" s="264"/>
      <c r="I5" s="261" t="s">
        <v>17</v>
      </c>
      <c r="J5" s="261" t="s">
        <v>18</v>
      </c>
      <c r="K5" s="261"/>
      <c r="L5" s="18">
        <v>0</v>
      </c>
    </row>
    <row r="6" spans="1:12" x14ac:dyDescent="0.2">
      <c r="A6" s="262"/>
      <c r="B6" s="263" t="s">
        <v>19</v>
      </c>
      <c r="C6" s="310" t="s">
        <v>20</v>
      </c>
      <c r="D6" s="310"/>
      <c r="E6" s="310"/>
      <c r="F6" s="263"/>
      <c r="G6" s="16">
        <v>0</v>
      </c>
      <c r="H6" s="264"/>
      <c r="I6" s="261" t="s">
        <v>19</v>
      </c>
      <c r="J6" s="261" t="s">
        <v>21</v>
      </c>
      <c r="K6" s="261"/>
      <c r="L6" s="18">
        <v>10811460.07</v>
      </c>
    </row>
    <row r="7" spans="1:12" x14ac:dyDescent="0.2">
      <c r="A7" s="262"/>
      <c r="B7" s="263" t="s">
        <v>22</v>
      </c>
      <c r="C7" s="310" t="s">
        <v>23</v>
      </c>
      <c r="D7" s="310"/>
      <c r="E7" s="310"/>
      <c r="F7" s="263"/>
      <c r="G7" s="16">
        <v>75078091.200000003</v>
      </c>
      <c r="H7" s="264"/>
      <c r="I7" s="261" t="s">
        <v>22</v>
      </c>
      <c r="J7" s="261" t="s">
        <v>24</v>
      </c>
      <c r="K7" s="261"/>
      <c r="L7" s="18">
        <v>999315.51</v>
      </c>
    </row>
    <row r="8" spans="1:12" x14ac:dyDescent="0.2">
      <c r="A8" s="262"/>
      <c r="B8" s="263" t="s">
        <v>25</v>
      </c>
      <c r="C8" s="310" t="s">
        <v>26</v>
      </c>
      <c r="D8" s="310"/>
      <c r="E8" s="310"/>
      <c r="F8" s="263"/>
      <c r="G8" s="16">
        <v>0</v>
      </c>
      <c r="H8" s="264"/>
      <c r="I8" s="261"/>
      <c r="J8" s="261"/>
      <c r="K8" s="261"/>
      <c r="L8" s="265"/>
    </row>
    <row r="9" spans="1:12" x14ac:dyDescent="0.2">
      <c r="A9" s="263"/>
      <c r="B9" s="263"/>
      <c r="C9" s="310"/>
      <c r="D9" s="310"/>
      <c r="E9" s="310"/>
      <c r="F9" s="263"/>
      <c r="G9" s="263"/>
      <c r="H9" s="264" t="s">
        <v>3</v>
      </c>
      <c r="I9" s="312" t="s">
        <v>27</v>
      </c>
      <c r="J9" s="312"/>
      <c r="K9" s="261"/>
      <c r="L9" s="12">
        <f>L11+L14+L18+L17</f>
        <v>71891271.120000005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63"/>
      <c r="G10" s="13">
        <f>G11-G12</f>
        <v>0</v>
      </c>
      <c r="H10" s="264" t="s">
        <v>1</v>
      </c>
      <c r="I10" s="314" t="s">
        <v>29</v>
      </c>
      <c r="J10" s="314"/>
      <c r="K10" s="261"/>
      <c r="L10" s="12">
        <f>L11+L14</f>
        <v>78117747.719999999</v>
      </c>
    </row>
    <row r="11" spans="1:12" x14ac:dyDescent="0.2">
      <c r="A11" s="262"/>
      <c r="B11" s="263" t="s">
        <v>12</v>
      </c>
      <c r="C11" s="310" t="s">
        <v>30</v>
      </c>
      <c r="D11" s="310"/>
      <c r="E11" s="310"/>
      <c r="F11" s="263"/>
      <c r="G11" s="16">
        <v>0</v>
      </c>
      <c r="H11" s="264"/>
      <c r="I11" s="261" t="s">
        <v>12</v>
      </c>
      <c r="J11" s="261" t="s">
        <v>31</v>
      </c>
      <c r="K11" s="261"/>
      <c r="L11" s="12">
        <f>L12-L13</f>
        <v>67086721.980000004</v>
      </c>
    </row>
    <row r="12" spans="1:12" x14ac:dyDescent="0.2">
      <c r="A12" s="262"/>
      <c r="B12" s="263" t="s">
        <v>15</v>
      </c>
      <c r="C12" s="310" t="s">
        <v>32</v>
      </c>
      <c r="D12" s="310"/>
      <c r="E12" s="310"/>
      <c r="F12" s="263" t="s">
        <v>33</v>
      </c>
      <c r="G12" s="16">
        <v>0</v>
      </c>
      <c r="H12" s="264"/>
      <c r="I12" s="261"/>
      <c r="J12" s="261" t="s">
        <v>31</v>
      </c>
      <c r="K12" s="261"/>
      <c r="L12" s="18">
        <v>68276699.260000005</v>
      </c>
    </row>
    <row r="13" spans="1:12" x14ac:dyDescent="0.2">
      <c r="A13" s="263"/>
      <c r="B13" s="263"/>
      <c r="C13" s="310"/>
      <c r="D13" s="310"/>
      <c r="E13" s="310"/>
      <c r="F13" s="263"/>
      <c r="G13" s="263"/>
      <c r="H13" s="264"/>
      <c r="I13" s="261"/>
      <c r="J13" s="261" t="s">
        <v>34</v>
      </c>
      <c r="K13" s="263" t="s">
        <v>33</v>
      </c>
      <c r="L13" s="18">
        <v>1189977.28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63"/>
      <c r="G14" s="13">
        <f>G15+G22+G33-G20-G27</f>
        <v>45562983.07</v>
      </c>
      <c r="H14" s="264"/>
      <c r="I14" s="261" t="s">
        <v>15</v>
      </c>
      <c r="J14" s="261" t="s">
        <v>36</v>
      </c>
      <c r="K14" s="261"/>
      <c r="L14" s="12">
        <f>L15-L16</f>
        <v>11031025.74</v>
      </c>
    </row>
    <row r="15" spans="1:12" x14ac:dyDescent="0.2">
      <c r="A15" s="262"/>
      <c r="B15" s="263" t="s">
        <v>37</v>
      </c>
      <c r="C15" s="310" t="s">
        <v>38</v>
      </c>
      <c r="D15" s="310"/>
      <c r="E15" s="310"/>
      <c r="F15" s="263"/>
      <c r="G15" s="16">
        <f>G16+G19</f>
        <v>32583815.32</v>
      </c>
      <c r="H15" s="264"/>
      <c r="I15" s="261"/>
      <c r="J15" s="261" t="s">
        <v>36</v>
      </c>
      <c r="K15" s="261"/>
      <c r="L15" s="18">
        <v>11031025.74</v>
      </c>
    </row>
    <row r="16" spans="1:12" x14ac:dyDescent="0.2">
      <c r="A16" s="262"/>
      <c r="B16" s="283" t="s">
        <v>256</v>
      </c>
      <c r="C16" s="283" t="s">
        <v>257</v>
      </c>
      <c r="D16" s="263"/>
      <c r="E16" s="263"/>
      <c r="F16" s="263"/>
      <c r="G16" s="16">
        <f>G17+G18</f>
        <v>2977891.35</v>
      </c>
      <c r="H16" s="264"/>
      <c r="I16" s="261"/>
      <c r="J16" s="261" t="s">
        <v>40</v>
      </c>
      <c r="K16" s="263" t="s">
        <v>33</v>
      </c>
      <c r="L16" s="18">
        <v>0</v>
      </c>
    </row>
    <row r="17" spans="1:12" x14ac:dyDescent="0.2">
      <c r="A17" s="262"/>
      <c r="B17" s="283" t="s">
        <v>258</v>
      </c>
      <c r="C17" s="315" t="s">
        <v>259</v>
      </c>
      <c r="D17" s="315"/>
      <c r="E17" s="315"/>
      <c r="F17" s="283"/>
      <c r="G17" s="16">
        <v>335374.42</v>
      </c>
      <c r="H17" s="264"/>
      <c r="I17" s="261" t="s">
        <v>19</v>
      </c>
      <c r="J17" s="45" t="s">
        <v>248</v>
      </c>
      <c r="K17" s="261"/>
      <c r="L17" s="282">
        <v>-6226476.5999999996</v>
      </c>
    </row>
    <row r="18" spans="1:12" x14ac:dyDescent="0.2">
      <c r="A18" s="262"/>
      <c r="B18" s="283" t="s">
        <v>260</v>
      </c>
      <c r="C18" s="315" t="s">
        <v>262</v>
      </c>
      <c r="D18" s="315"/>
      <c r="E18" s="315"/>
      <c r="F18" s="283"/>
      <c r="G18" s="16">
        <v>2642516.9300000002</v>
      </c>
      <c r="H18" s="264" t="s">
        <v>2</v>
      </c>
      <c r="I18" s="314" t="s">
        <v>44</v>
      </c>
      <c r="J18" s="314"/>
      <c r="K18" s="261"/>
      <c r="L18" s="18">
        <v>0</v>
      </c>
    </row>
    <row r="19" spans="1:12" x14ac:dyDescent="0.2">
      <c r="A19" s="262"/>
      <c r="B19" s="283" t="s">
        <v>263</v>
      </c>
      <c r="C19" s="315" t="s">
        <v>261</v>
      </c>
      <c r="D19" s="315"/>
      <c r="E19" s="315"/>
      <c r="F19" s="283"/>
      <c r="G19" s="16">
        <v>29605923.969999999</v>
      </c>
      <c r="H19" s="264"/>
      <c r="I19" s="261"/>
      <c r="J19" s="261"/>
      <c r="K19" s="261"/>
      <c r="L19" s="265"/>
    </row>
    <row r="20" spans="1:12" x14ac:dyDescent="0.2">
      <c r="A20" s="262"/>
      <c r="B20" s="283" t="s">
        <v>264</v>
      </c>
      <c r="C20" s="310" t="s">
        <v>39</v>
      </c>
      <c r="D20" s="310"/>
      <c r="E20" s="310"/>
      <c r="F20" s="263" t="s">
        <v>33</v>
      </c>
      <c r="G20" s="16">
        <v>0</v>
      </c>
      <c r="H20" s="264" t="s">
        <v>4</v>
      </c>
      <c r="I20" s="312" t="s">
        <v>46</v>
      </c>
      <c r="J20" s="312"/>
      <c r="K20" s="261"/>
      <c r="L20" s="18">
        <v>640224.49</v>
      </c>
    </row>
    <row r="21" spans="1:12" x14ac:dyDescent="0.2">
      <c r="A21" s="262"/>
      <c r="B21" s="283" t="s">
        <v>268</v>
      </c>
      <c r="C21" s="318" t="s">
        <v>275</v>
      </c>
      <c r="D21" s="310"/>
      <c r="E21" s="310"/>
      <c r="F21" s="283" t="s">
        <v>33</v>
      </c>
      <c r="G21" s="16">
        <v>0</v>
      </c>
      <c r="H21" s="264"/>
      <c r="I21" s="261"/>
      <c r="J21" s="261"/>
      <c r="K21" s="261"/>
      <c r="L21" s="265"/>
    </row>
    <row r="22" spans="1:12" x14ac:dyDescent="0.2">
      <c r="A22" s="262"/>
      <c r="B22" s="283" t="s">
        <v>265</v>
      </c>
      <c r="C22" s="310" t="s">
        <v>41</v>
      </c>
      <c r="D22" s="310"/>
      <c r="E22" s="310"/>
      <c r="F22" s="263"/>
      <c r="G22" s="16">
        <f>G23+G26</f>
        <v>12979167.75</v>
      </c>
      <c r="H22" s="264" t="s">
        <v>5</v>
      </c>
      <c r="I22" s="312" t="s">
        <v>48</v>
      </c>
      <c r="J22" s="312"/>
      <c r="K22" s="261"/>
      <c r="L22" s="12">
        <f>L23+L28+L29+L30+L32</f>
        <v>25022368.050000001</v>
      </c>
    </row>
    <row r="23" spans="1:12" x14ac:dyDescent="0.2">
      <c r="A23" s="262"/>
      <c r="B23" s="283" t="s">
        <v>256</v>
      </c>
      <c r="C23" s="283" t="s">
        <v>257</v>
      </c>
      <c r="D23" s="263"/>
      <c r="E23" s="263"/>
      <c r="F23" s="263"/>
      <c r="G23" s="16">
        <f>G24+G25</f>
        <v>477505.84</v>
      </c>
      <c r="H23" s="264"/>
      <c r="I23" s="261" t="s">
        <v>12</v>
      </c>
      <c r="J23" s="261" t="s">
        <v>50</v>
      </c>
      <c r="K23" s="261"/>
      <c r="L23" s="18">
        <v>16000000</v>
      </c>
    </row>
    <row r="24" spans="1:12" x14ac:dyDescent="0.2">
      <c r="A24" s="262"/>
      <c r="B24" s="283" t="s">
        <v>258</v>
      </c>
      <c r="C24" s="283" t="s">
        <v>266</v>
      </c>
      <c r="D24" s="283"/>
      <c r="E24" s="283"/>
      <c r="F24" s="283"/>
      <c r="G24" s="16">
        <v>0</v>
      </c>
      <c r="H24" s="264"/>
      <c r="I24" s="261"/>
      <c r="J24" s="261" t="s">
        <v>52</v>
      </c>
      <c r="K24" s="261"/>
      <c r="L24" s="18">
        <v>16000000</v>
      </c>
    </row>
    <row r="25" spans="1:12" x14ac:dyDescent="0.2">
      <c r="A25" s="262"/>
      <c r="B25" s="283" t="s">
        <v>260</v>
      </c>
      <c r="C25" s="283" t="s">
        <v>267</v>
      </c>
      <c r="D25" s="283"/>
      <c r="E25" s="283"/>
      <c r="F25" s="283"/>
      <c r="G25" s="16">
        <v>477505.84</v>
      </c>
      <c r="H25" s="264"/>
      <c r="I25" s="261"/>
      <c r="J25" s="261" t="s">
        <v>54</v>
      </c>
      <c r="K25" s="263" t="s">
        <v>33</v>
      </c>
      <c r="L25" s="267">
        <v>0</v>
      </c>
    </row>
    <row r="26" spans="1:12" x14ac:dyDescent="0.2">
      <c r="A26" s="262"/>
      <c r="B26" s="283" t="s">
        <v>255</v>
      </c>
      <c r="C26" s="283" t="s">
        <v>261</v>
      </c>
      <c r="D26" s="283"/>
      <c r="E26" s="283"/>
      <c r="F26" s="283"/>
      <c r="G26" s="16">
        <v>12501661.91</v>
      </c>
      <c r="H26" s="264"/>
      <c r="I26" s="261" t="s">
        <v>15</v>
      </c>
      <c r="J26" s="261" t="s">
        <v>55</v>
      </c>
      <c r="K26" s="261"/>
      <c r="L26" s="18">
        <v>0</v>
      </c>
    </row>
    <row r="27" spans="1:12" x14ac:dyDescent="0.2">
      <c r="B27" s="283" t="s">
        <v>264</v>
      </c>
      <c r="C27" s="310" t="s">
        <v>43</v>
      </c>
      <c r="D27" s="310"/>
      <c r="E27" s="310"/>
      <c r="F27" s="263" t="s">
        <v>33</v>
      </c>
      <c r="G27" s="16">
        <v>0</v>
      </c>
      <c r="H27" s="264"/>
      <c r="I27" s="261" t="s">
        <v>19</v>
      </c>
      <c r="J27" s="261" t="s">
        <v>57</v>
      </c>
      <c r="K27" s="261"/>
      <c r="L27" s="18">
        <v>0</v>
      </c>
    </row>
    <row r="28" spans="1:12" x14ac:dyDescent="0.2">
      <c r="A28" s="262"/>
      <c r="B28" s="283" t="s">
        <v>268</v>
      </c>
      <c r="C28" s="315" t="s">
        <v>269</v>
      </c>
      <c r="D28" s="316"/>
      <c r="E28" s="316"/>
      <c r="F28" s="283" t="s">
        <v>33</v>
      </c>
      <c r="G28" s="16">
        <v>0</v>
      </c>
      <c r="H28" s="264"/>
      <c r="I28" s="261" t="s">
        <v>22</v>
      </c>
      <c r="J28" s="261" t="s">
        <v>59</v>
      </c>
      <c r="K28" s="261"/>
      <c r="L28" s="18">
        <v>0</v>
      </c>
    </row>
    <row r="29" spans="1:12" x14ac:dyDescent="0.2">
      <c r="A29" s="262"/>
      <c r="B29" s="283" t="s">
        <v>270</v>
      </c>
      <c r="C29" s="315" t="s">
        <v>271</v>
      </c>
      <c r="D29" s="315"/>
      <c r="E29" s="315"/>
      <c r="F29" s="283"/>
      <c r="G29" s="288">
        <v>0</v>
      </c>
      <c r="H29" s="264"/>
      <c r="I29" s="261" t="s">
        <v>25</v>
      </c>
      <c r="J29" s="261" t="s">
        <v>61</v>
      </c>
      <c r="K29" s="261"/>
      <c r="L29" s="18">
        <v>0</v>
      </c>
    </row>
    <row r="30" spans="1:12" x14ac:dyDescent="0.2">
      <c r="A30" s="262"/>
      <c r="B30" s="263" t="s">
        <v>22</v>
      </c>
      <c r="C30" s="310" t="s">
        <v>14</v>
      </c>
      <c r="D30" s="310"/>
      <c r="E30" s="310"/>
      <c r="F30" s="263"/>
      <c r="G30" s="286">
        <f>G31-G32</f>
        <v>0</v>
      </c>
      <c r="H30" s="264"/>
      <c r="I30" s="261" t="s">
        <v>63</v>
      </c>
      <c r="J30" s="261" t="s">
        <v>64</v>
      </c>
      <c r="K30" s="261"/>
      <c r="L30" s="18">
        <v>0</v>
      </c>
    </row>
    <row r="31" spans="1:12" x14ac:dyDescent="0.2">
      <c r="A31" s="262"/>
      <c r="B31" s="263" t="s">
        <v>25</v>
      </c>
      <c r="C31" s="310" t="s">
        <v>45</v>
      </c>
      <c r="D31" s="310"/>
      <c r="E31" s="310"/>
      <c r="F31" s="263"/>
      <c r="G31" s="17">
        <v>0</v>
      </c>
      <c r="H31" s="264"/>
      <c r="I31" s="261" t="s">
        <v>65</v>
      </c>
      <c r="J31" s="261" t="s">
        <v>66</v>
      </c>
      <c r="K31" s="261"/>
      <c r="L31" s="18">
        <v>0</v>
      </c>
    </row>
    <row r="32" spans="1:12" x14ac:dyDescent="0.2">
      <c r="A32" s="262"/>
      <c r="B32" s="283" t="s">
        <v>272</v>
      </c>
      <c r="C32" s="315" t="s">
        <v>273</v>
      </c>
      <c r="D32" s="316"/>
      <c r="E32" s="316"/>
      <c r="F32" s="263"/>
      <c r="G32" s="17">
        <v>0</v>
      </c>
      <c r="H32" s="264"/>
      <c r="I32" s="261" t="s">
        <v>68</v>
      </c>
      <c r="J32" s="261" t="s">
        <v>85</v>
      </c>
      <c r="K32" s="263" t="s">
        <v>33</v>
      </c>
      <c r="L32" s="12">
        <f>-L33-L35+L36</f>
        <v>9022368.0500000007</v>
      </c>
    </row>
    <row r="33" spans="1:12" x14ac:dyDescent="0.2">
      <c r="B33" s="283" t="s">
        <v>274</v>
      </c>
      <c r="C33" s="310" t="s">
        <v>47</v>
      </c>
      <c r="D33" s="310"/>
      <c r="E33" s="310"/>
      <c r="F33" s="263"/>
      <c r="G33" s="16">
        <v>0</v>
      </c>
      <c r="H33" s="264"/>
      <c r="I33" s="261"/>
      <c r="J33" s="261" t="s">
        <v>70</v>
      </c>
      <c r="K33" s="263" t="s">
        <v>33</v>
      </c>
      <c r="L33" s="18">
        <v>0</v>
      </c>
    </row>
    <row r="34" spans="1:12" x14ac:dyDescent="0.2">
      <c r="B34" s="283"/>
      <c r="C34" s="317"/>
      <c r="D34" s="317"/>
      <c r="E34" s="317"/>
      <c r="F34" s="317"/>
      <c r="G34" s="16"/>
      <c r="H34" s="264"/>
      <c r="I34" s="261"/>
      <c r="J34" s="261"/>
      <c r="K34" s="263"/>
      <c r="L34" s="18"/>
    </row>
    <row r="35" spans="1:12" x14ac:dyDescent="0.2">
      <c r="A35" s="262" t="s">
        <v>5</v>
      </c>
      <c r="B35" s="262" t="s">
        <v>49</v>
      </c>
      <c r="C35" s="310"/>
      <c r="D35" s="310"/>
      <c r="E35" s="310"/>
      <c r="F35" s="263"/>
      <c r="G35" s="10">
        <f>G36-G37-G38</f>
        <v>0</v>
      </c>
      <c r="H35" s="264"/>
      <c r="I35" s="261"/>
      <c r="J35" s="261" t="s">
        <v>71</v>
      </c>
      <c r="K35" s="263" t="s">
        <v>33</v>
      </c>
      <c r="L35" s="18">
        <v>0</v>
      </c>
    </row>
    <row r="36" spans="1:12" x14ac:dyDescent="0.2">
      <c r="A36" s="262"/>
      <c r="B36" s="263" t="s">
        <v>12</v>
      </c>
      <c r="C36" s="310" t="s">
        <v>51</v>
      </c>
      <c r="D36" s="310"/>
      <c r="E36" s="310"/>
      <c r="F36" s="263"/>
      <c r="G36" s="17">
        <v>0</v>
      </c>
      <c r="H36" s="264"/>
      <c r="I36" s="266"/>
      <c r="J36" s="261" t="s">
        <v>77</v>
      </c>
      <c r="K36" s="261"/>
      <c r="L36" s="18">
        <v>9022368.0500000007</v>
      </c>
    </row>
    <row r="37" spans="1:12" x14ac:dyDescent="0.2">
      <c r="A37" s="262"/>
      <c r="B37" s="263"/>
      <c r="C37" s="310" t="s">
        <v>53</v>
      </c>
      <c r="D37" s="310"/>
      <c r="E37" s="310"/>
      <c r="F37" s="263" t="s">
        <v>33</v>
      </c>
      <c r="G37" s="17">
        <v>0</v>
      </c>
      <c r="H37" s="264" t="s">
        <v>6</v>
      </c>
      <c r="I37" s="312" t="s">
        <v>74</v>
      </c>
      <c r="J37" s="312"/>
      <c r="K37" s="261"/>
      <c r="L37" s="12">
        <f>L38+L39</f>
        <v>36516879.130000003</v>
      </c>
    </row>
    <row r="38" spans="1:12" x14ac:dyDescent="0.2">
      <c r="A38" s="262"/>
      <c r="B38" s="263"/>
      <c r="C38" s="313"/>
      <c r="D38" s="313"/>
      <c r="E38" s="313"/>
      <c r="G38" s="17">
        <v>0</v>
      </c>
      <c r="H38" s="264"/>
      <c r="I38" s="261" t="s">
        <v>12</v>
      </c>
      <c r="J38" s="261" t="s">
        <v>75</v>
      </c>
      <c r="K38" s="261"/>
      <c r="L38" s="18">
        <v>36516879.130000003</v>
      </c>
    </row>
    <row r="39" spans="1:12" x14ac:dyDescent="0.2">
      <c r="A39" s="262" t="s">
        <v>6</v>
      </c>
      <c r="B39" s="262" t="s">
        <v>56</v>
      </c>
      <c r="C39" s="310"/>
      <c r="D39" s="310"/>
      <c r="E39" s="310"/>
      <c r="F39" s="263"/>
      <c r="G39" s="9"/>
      <c r="H39" s="264"/>
      <c r="I39" s="261" t="s">
        <v>15</v>
      </c>
      <c r="J39" s="261" t="s">
        <v>77</v>
      </c>
      <c r="K39" s="261"/>
      <c r="L39" s="18">
        <v>0</v>
      </c>
    </row>
    <row r="40" spans="1:12" x14ac:dyDescent="0.2">
      <c r="A40" s="263"/>
      <c r="B40" s="263"/>
      <c r="C40" s="310" t="s">
        <v>58</v>
      </c>
      <c r="D40" s="310"/>
      <c r="E40" s="310"/>
      <c r="F40" s="263"/>
      <c r="G40" s="10">
        <f>G41+G44+G47</f>
        <v>21404796.879999999</v>
      </c>
      <c r="H40" s="264"/>
      <c r="I40" s="261"/>
      <c r="J40" s="261"/>
      <c r="K40" s="261"/>
      <c r="L40" s="265"/>
    </row>
    <row r="41" spans="1:12" x14ac:dyDescent="0.2">
      <c r="A41" s="261"/>
      <c r="B41" s="263"/>
      <c r="C41" s="310" t="s">
        <v>60</v>
      </c>
      <c r="D41" s="310"/>
      <c r="E41" s="310"/>
      <c r="F41" s="263" t="s">
        <v>33</v>
      </c>
      <c r="G41" s="10">
        <f>G42-G43</f>
        <v>0</v>
      </c>
      <c r="H41" s="264"/>
      <c r="I41" s="261"/>
      <c r="J41" s="261"/>
      <c r="K41" s="261"/>
      <c r="L41" s="265"/>
    </row>
    <row r="42" spans="1:12" x14ac:dyDescent="0.2">
      <c r="A42" s="261"/>
      <c r="B42" s="263"/>
      <c r="C42" s="310" t="s">
        <v>62</v>
      </c>
      <c r="D42" s="310"/>
      <c r="E42" s="310"/>
      <c r="F42" s="263" t="s">
        <v>33</v>
      </c>
      <c r="G42" s="17">
        <v>0</v>
      </c>
      <c r="H42" s="264"/>
      <c r="I42" s="261"/>
      <c r="J42" s="261"/>
      <c r="K42" s="261"/>
      <c r="L42" s="265"/>
    </row>
    <row r="43" spans="1:12" x14ac:dyDescent="0.2">
      <c r="A43" s="284" t="s">
        <v>80</v>
      </c>
      <c r="B43" s="262" t="s">
        <v>67</v>
      </c>
      <c r="C43" s="310"/>
      <c r="D43" s="310"/>
      <c r="E43" s="310"/>
      <c r="F43" s="263"/>
      <c r="G43" s="17">
        <v>0</v>
      </c>
      <c r="H43" s="264"/>
      <c r="I43" s="261"/>
      <c r="J43" s="261"/>
      <c r="K43" s="261"/>
      <c r="L43" s="265"/>
    </row>
    <row r="44" spans="1:12" x14ac:dyDescent="0.2">
      <c r="A44" s="261"/>
      <c r="B44" s="263" t="s">
        <v>12</v>
      </c>
      <c r="C44" s="310" t="s">
        <v>69</v>
      </c>
      <c r="D44" s="310"/>
      <c r="E44" s="310"/>
      <c r="F44" s="263"/>
      <c r="G44" s="10">
        <f>G45-G46</f>
        <v>5057148.88</v>
      </c>
      <c r="H44" s="264"/>
      <c r="I44" s="261"/>
      <c r="J44" s="261"/>
      <c r="K44" s="261"/>
      <c r="L44" s="265"/>
    </row>
    <row r="45" spans="1:12" x14ac:dyDescent="0.2">
      <c r="A45" s="261"/>
      <c r="B45" s="263"/>
      <c r="C45" s="310" t="s">
        <v>69</v>
      </c>
      <c r="D45" s="310"/>
      <c r="E45" s="310"/>
      <c r="F45" s="263"/>
      <c r="G45" s="17">
        <v>6088842.6600000001</v>
      </c>
      <c r="H45" s="264"/>
      <c r="I45" s="261"/>
      <c r="J45" s="261"/>
      <c r="K45" s="261"/>
      <c r="L45" s="265"/>
    </row>
    <row r="46" spans="1:12" x14ac:dyDescent="0.2">
      <c r="A46" s="261"/>
      <c r="B46" s="261"/>
      <c r="C46" s="310" t="s">
        <v>72</v>
      </c>
      <c r="D46" s="310"/>
      <c r="E46" s="310"/>
      <c r="F46" s="263" t="s">
        <v>33</v>
      </c>
      <c r="G46" s="18">
        <v>1031693.78</v>
      </c>
      <c r="H46" s="266"/>
      <c r="I46" s="261"/>
      <c r="J46" s="261"/>
      <c r="K46" s="261"/>
      <c r="L46" s="265"/>
    </row>
    <row r="47" spans="1:12" x14ac:dyDescent="0.2">
      <c r="A47" s="261"/>
      <c r="B47" s="261" t="s">
        <v>15</v>
      </c>
      <c r="C47" s="310" t="s">
        <v>73</v>
      </c>
      <c r="D47" s="310"/>
      <c r="E47" s="310"/>
      <c r="F47" s="261"/>
      <c r="G47" s="12">
        <f>G48-G49</f>
        <v>16347648</v>
      </c>
      <c r="H47" s="266"/>
      <c r="I47" s="261"/>
      <c r="J47" s="261"/>
      <c r="K47" s="261"/>
      <c r="L47" s="265"/>
    </row>
    <row r="48" spans="1:12" x14ac:dyDescent="0.2">
      <c r="A48" s="261"/>
      <c r="B48" s="261"/>
      <c r="C48" s="310" t="s">
        <v>73</v>
      </c>
      <c r="D48" s="310"/>
      <c r="E48" s="310"/>
      <c r="F48" s="261"/>
      <c r="G48" s="18">
        <v>17028800</v>
      </c>
      <c r="H48" s="266"/>
      <c r="I48" s="261"/>
      <c r="J48" s="261"/>
      <c r="K48" s="261"/>
      <c r="L48" s="265"/>
    </row>
    <row r="49" spans="1:12" x14ac:dyDescent="0.2">
      <c r="B49" s="261"/>
      <c r="C49" s="310" t="s">
        <v>76</v>
      </c>
      <c r="D49" s="310"/>
      <c r="E49" s="310"/>
      <c r="F49" s="263" t="s">
        <v>33</v>
      </c>
      <c r="G49" s="18">
        <v>681152</v>
      </c>
      <c r="H49" s="266"/>
      <c r="I49" s="261"/>
      <c r="J49" s="261"/>
      <c r="K49" s="261"/>
      <c r="L49" s="265"/>
    </row>
    <row r="50" spans="1:12" x14ac:dyDescent="0.2">
      <c r="A50" s="261"/>
      <c r="B50" s="261" t="s">
        <v>19</v>
      </c>
      <c r="C50" s="310" t="s">
        <v>84</v>
      </c>
      <c r="D50" s="310"/>
      <c r="E50" s="310"/>
      <c r="F50" s="261"/>
      <c r="G50" s="265"/>
      <c r="H50" s="266"/>
      <c r="I50" s="261"/>
      <c r="J50" s="261"/>
      <c r="K50" s="261"/>
      <c r="L50" s="265"/>
    </row>
    <row r="51" spans="1:12" x14ac:dyDescent="0.2">
      <c r="C51" s="310" t="s">
        <v>78</v>
      </c>
      <c r="D51" s="310"/>
      <c r="E51" s="310"/>
      <c r="F51" s="261"/>
      <c r="H51" s="266"/>
      <c r="I51" s="261"/>
      <c r="J51" s="261"/>
      <c r="K51" s="261"/>
      <c r="L51" s="265"/>
    </row>
    <row r="52" spans="1:12" x14ac:dyDescent="0.2">
      <c r="A52" s="266"/>
      <c r="B52" s="261"/>
      <c r="C52" s="310" t="s">
        <v>79</v>
      </c>
      <c r="D52" s="310"/>
      <c r="E52" s="310"/>
      <c r="F52" s="263" t="s">
        <v>33</v>
      </c>
      <c r="G52" s="261"/>
      <c r="H52" s="264"/>
      <c r="I52" s="261"/>
      <c r="J52" s="261"/>
      <c r="K52" s="261"/>
      <c r="L52" s="265"/>
    </row>
    <row r="53" spans="1:12" x14ac:dyDescent="0.2">
      <c r="A53" s="266"/>
      <c r="B53" s="261"/>
      <c r="C53" s="263"/>
      <c r="D53" s="263"/>
      <c r="E53" s="263"/>
      <c r="F53" s="263"/>
      <c r="G53" s="261"/>
      <c r="H53" s="264"/>
      <c r="I53" s="261"/>
      <c r="J53" s="261"/>
      <c r="K53" s="261"/>
      <c r="L53" s="265"/>
    </row>
    <row r="54" spans="1:12" ht="13.5" thickBot="1" x14ac:dyDescent="0.25">
      <c r="A54" s="266" t="s">
        <v>80</v>
      </c>
      <c r="B54" s="284" t="s">
        <v>81</v>
      </c>
      <c r="C54" s="311"/>
      <c r="D54" s="311"/>
      <c r="E54" s="311"/>
      <c r="F54" s="311"/>
      <c r="G54" s="285">
        <v>572818.55000000005</v>
      </c>
      <c r="H54" s="303"/>
      <c r="I54" s="304"/>
      <c r="J54" s="304"/>
      <c r="K54" s="304"/>
      <c r="L54" s="265"/>
    </row>
    <row r="55" spans="1:12" ht="14.25" thickTop="1" thickBot="1" x14ac:dyDescent="0.25">
      <c r="A55" s="305" t="s">
        <v>82</v>
      </c>
      <c r="B55" s="306"/>
      <c r="C55" s="306"/>
      <c r="D55" s="306"/>
      <c r="E55" s="306"/>
      <c r="F55" s="307"/>
      <c r="G55" s="15">
        <f>G40+G35+G30+G14+G10+G3+G54</f>
        <v>145881518.37</v>
      </c>
      <c r="H55" s="308" t="s">
        <v>83</v>
      </c>
      <c r="I55" s="309"/>
      <c r="J55" s="309"/>
      <c r="K55" s="268"/>
      <c r="L55" s="19">
        <f>L3+L9+L22+L20+L37</f>
        <v>145881518.37</v>
      </c>
    </row>
    <row r="56" spans="1:12" ht="13.5" thickTop="1" x14ac:dyDescent="0.2">
      <c r="A56" s="266"/>
      <c r="B56" s="266"/>
      <c r="C56" s="266"/>
      <c r="D56" s="266"/>
      <c r="E56" s="266"/>
      <c r="F56" s="261"/>
      <c r="G56" s="45">
        <v>0</v>
      </c>
      <c r="L56" s="45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00000000-0004-0000-1700-000000000000}"/>
  </hyperlinks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56"/>
  <sheetViews>
    <sheetView topLeftCell="A13" workbookViewId="0">
      <selection activeCell="G37" sqref="G37"/>
    </sheetView>
  </sheetViews>
  <sheetFormatPr defaultRowHeight="12.75" x14ac:dyDescent="0.2"/>
  <cols>
    <col min="1" max="1" width="4" style="11" customWidth="1"/>
    <col min="2" max="4" width="9.140625" style="11"/>
    <col min="5" max="5" width="12.5703125" style="11" customWidth="1"/>
    <col min="6" max="6" width="9.140625" style="11"/>
    <col min="7" max="7" width="12.5703125" style="11" customWidth="1"/>
    <col min="8" max="8" width="4.140625" style="11" customWidth="1"/>
    <col min="9" max="9" width="9.140625" style="11"/>
    <col min="10" max="10" width="22.28515625" style="11" customWidth="1"/>
    <col min="11" max="11" width="13.42578125" style="11" customWidth="1"/>
    <col min="12" max="12" width="18.5703125" style="11" bestFit="1" customWidth="1"/>
    <col min="13" max="14" width="20.28515625" style="11" bestFit="1" customWidth="1"/>
    <col min="15" max="15" width="18.7109375" style="11" bestFit="1" customWidth="1"/>
    <col min="16" max="16384" width="9.140625" style="11"/>
  </cols>
  <sheetData>
    <row r="1" spans="1:12" x14ac:dyDescent="0.2">
      <c r="A1" s="279" t="s">
        <v>300</v>
      </c>
      <c r="B1" s="280"/>
      <c r="C1" s="281"/>
      <c r="D1" s="280"/>
    </row>
    <row r="2" spans="1:12" x14ac:dyDescent="0.2">
      <c r="A2" s="320" t="s">
        <v>8</v>
      </c>
      <c r="B2" s="320"/>
      <c r="C2" s="320"/>
      <c r="D2" s="320"/>
      <c r="E2" s="320"/>
      <c r="F2" s="270"/>
      <c r="G2" s="271"/>
      <c r="H2" s="321" t="s">
        <v>9</v>
      </c>
      <c r="I2" s="322"/>
      <c r="J2" s="322"/>
      <c r="K2" s="272"/>
      <c r="L2" s="273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59"/>
      <c r="G3" s="274">
        <f>G4+G5+G6+G7+G8</f>
        <v>4393166</v>
      </c>
      <c r="H3" s="260" t="s">
        <v>0</v>
      </c>
      <c r="I3" s="324" t="s">
        <v>11</v>
      </c>
      <c r="J3" s="324"/>
      <c r="K3" s="261"/>
      <c r="L3" s="14">
        <f>L4+L5+L6+L7</f>
        <v>690222</v>
      </c>
    </row>
    <row r="4" spans="1:12" x14ac:dyDescent="0.2">
      <c r="A4" s="262"/>
      <c r="B4" s="263" t="s">
        <v>12</v>
      </c>
      <c r="C4" s="310" t="s">
        <v>13</v>
      </c>
      <c r="D4" s="310"/>
      <c r="E4" s="310"/>
      <c r="F4" s="263"/>
      <c r="G4" s="16">
        <v>956828</v>
      </c>
      <c r="H4" s="264"/>
      <c r="I4" s="261" t="s">
        <v>12</v>
      </c>
      <c r="J4" s="261" t="s">
        <v>14</v>
      </c>
      <c r="K4" s="261"/>
      <c r="L4" s="18">
        <v>0</v>
      </c>
    </row>
    <row r="5" spans="1:12" x14ac:dyDescent="0.2">
      <c r="A5" s="262"/>
      <c r="B5" s="263" t="s">
        <v>15</v>
      </c>
      <c r="C5" s="310" t="s">
        <v>16</v>
      </c>
      <c r="D5" s="310"/>
      <c r="E5" s="310"/>
      <c r="F5" s="263"/>
      <c r="G5" s="16">
        <v>1200000</v>
      </c>
      <c r="H5" s="264"/>
      <c r="I5" s="261" t="s">
        <v>17</v>
      </c>
      <c r="J5" s="261" t="s">
        <v>18</v>
      </c>
      <c r="K5" s="261"/>
      <c r="L5" s="18">
        <v>0</v>
      </c>
    </row>
    <row r="6" spans="1:12" x14ac:dyDescent="0.2">
      <c r="A6" s="262"/>
      <c r="B6" s="263" t="s">
        <v>19</v>
      </c>
      <c r="C6" s="310" t="s">
        <v>20</v>
      </c>
      <c r="D6" s="310"/>
      <c r="E6" s="310"/>
      <c r="F6" s="263"/>
      <c r="G6" s="16">
        <v>0</v>
      </c>
      <c r="H6" s="264"/>
      <c r="I6" s="261" t="s">
        <v>19</v>
      </c>
      <c r="J6" s="261" t="s">
        <v>21</v>
      </c>
      <c r="K6" s="261"/>
      <c r="L6" s="18">
        <v>106583</v>
      </c>
    </row>
    <row r="7" spans="1:12" x14ac:dyDescent="0.2">
      <c r="A7" s="262"/>
      <c r="B7" s="263" t="s">
        <v>22</v>
      </c>
      <c r="C7" s="310" t="s">
        <v>23</v>
      </c>
      <c r="D7" s="310"/>
      <c r="E7" s="310"/>
      <c r="F7" s="263"/>
      <c r="G7" s="16">
        <v>2236338</v>
      </c>
      <c r="H7" s="264"/>
      <c r="I7" s="261" t="s">
        <v>22</v>
      </c>
      <c r="J7" s="261" t="s">
        <v>24</v>
      </c>
      <c r="K7" s="261"/>
      <c r="L7" s="18">
        <v>583639</v>
      </c>
    </row>
    <row r="8" spans="1:12" x14ac:dyDescent="0.2">
      <c r="A8" s="262"/>
      <c r="B8" s="263" t="s">
        <v>25</v>
      </c>
      <c r="C8" s="310" t="s">
        <v>26</v>
      </c>
      <c r="D8" s="310"/>
      <c r="E8" s="310"/>
      <c r="F8" s="263"/>
      <c r="G8" s="16">
        <v>0</v>
      </c>
      <c r="H8" s="264"/>
      <c r="I8" s="261"/>
      <c r="J8" s="261"/>
      <c r="K8" s="261"/>
      <c r="L8" s="265"/>
    </row>
    <row r="9" spans="1:12" x14ac:dyDescent="0.2">
      <c r="A9" s="263"/>
      <c r="B9" s="263"/>
      <c r="C9" s="310"/>
      <c r="D9" s="310"/>
      <c r="E9" s="310"/>
      <c r="F9" s="263"/>
      <c r="G9" s="263"/>
      <c r="H9" s="264" t="s">
        <v>3</v>
      </c>
      <c r="I9" s="312" t="s">
        <v>27</v>
      </c>
      <c r="J9" s="312"/>
      <c r="K9" s="261"/>
      <c r="L9" s="12">
        <f>L11+L14+L18+L17</f>
        <v>1239069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63"/>
      <c r="G10" s="13">
        <f>G11-G12</f>
        <v>0</v>
      </c>
      <c r="H10" s="264" t="s">
        <v>1</v>
      </c>
      <c r="I10" s="314" t="s">
        <v>29</v>
      </c>
      <c r="J10" s="314"/>
      <c r="K10" s="261"/>
      <c r="L10" s="12">
        <f>L11+L14</f>
        <v>1239069</v>
      </c>
    </row>
    <row r="11" spans="1:12" x14ac:dyDescent="0.2">
      <c r="A11" s="262"/>
      <c r="B11" s="263" t="s">
        <v>12</v>
      </c>
      <c r="C11" s="310" t="s">
        <v>30</v>
      </c>
      <c r="D11" s="310"/>
      <c r="E11" s="310"/>
      <c r="F11" s="263"/>
      <c r="G11" s="16">
        <v>0</v>
      </c>
      <c r="H11" s="264"/>
      <c r="I11" s="261" t="s">
        <v>12</v>
      </c>
      <c r="J11" s="261" t="s">
        <v>31</v>
      </c>
      <c r="K11" s="261"/>
      <c r="L11" s="12">
        <f>L12-L13</f>
        <v>292669</v>
      </c>
    </row>
    <row r="12" spans="1:12" x14ac:dyDescent="0.2">
      <c r="A12" s="262"/>
      <c r="B12" s="263" t="s">
        <v>15</v>
      </c>
      <c r="C12" s="310" t="s">
        <v>32</v>
      </c>
      <c r="D12" s="310"/>
      <c r="E12" s="310"/>
      <c r="F12" s="263" t="s">
        <v>33</v>
      </c>
      <c r="G12" s="16">
        <v>0</v>
      </c>
      <c r="H12" s="264"/>
      <c r="I12" s="261"/>
      <c r="J12" s="261" t="s">
        <v>31</v>
      </c>
      <c r="K12" s="261"/>
      <c r="L12" s="18">
        <v>292669</v>
      </c>
    </row>
    <row r="13" spans="1:12" x14ac:dyDescent="0.2">
      <c r="A13" s="263"/>
      <c r="B13" s="263"/>
      <c r="C13" s="310"/>
      <c r="D13" s="310"/>
      <c r="E13" s="310"/>
      <c r="F13" s="263"/>
      <c r="G13" s="263"/>
      <c r="H13" s="264"/>
      <c r="I13" s="261"/>
      <c r="J13" s="261" t="s">
        <v>34</v>
      </c>
      <c r="K13" s="263" t="s">
        <v>33</v>
      </c>
      <c r="L13" s="18">
        <v>0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63"/>
      <c r="G14" s="13">
        <f>G15+G22+G33-G20-G27+G30</f>
        <v>2327038</v>
      </c>
      <c r="H14" s="264"/>
      <c r="I14" s="261" t="s">
        <v>15</v>
      </c>
      <c r="J14" s="261" t="s">
        <v>36</v>
      </c>
      <c r="K14" s="261"/>
      <c r="L14" s="12">
        <f>L15-L16</f>
        <v>946400</v>
      </c>
    </row>
    <row r="15" spans="1:12" x14ac:dyDescent="0.2">
      <c r="A15" s="262"/>
      <c r="B15" s="263" t="s">
        <v>37</v>
      </c>
      <c r="C15" s="310" t="s">
        <v>38</v>
      </c>
      <c r="D15" s="310"/>
      <c r="E15" s="310"/>
      <c r="F15" s="263"/>
      <c r="G15" s="16">
        <f>G16+G19</f>
        <v>232558</v>
      </c>
      <c r="H15" s="264"/>
      <c r="I15" s="261"/>
      <c r="J15" s="261" t="s">
        <v>36</v>
      </c>
      <c r="K15" s="261"/>
      <c r="L15" s="18">
        <v>946400</v>
      </c>
    </row>
    <row r="16" spans="1:12" x14ac:dyDescent="0.2">
      <c r="A16" s="262"/>
      <c r="B16" s="283" t="s">
        <v>256</v>
      </c>
      <c r="C16" s="283" t="s">
        <v>257</v>
      </c>
      <c r="D16" s="263"/>
      <c r="E16" s="263"/>
      <c r="F16" s="263"/>
      <c r="G16" s="16">
        <f>G17+G18</f>
        <v>0</v>
      </c>
      <c r="H16" s="264"/>
      <c r="I16" s="261"/>
      <c r="J16" s="261" t="s">
        <v>40</v>
      </c>
      <c r="K16" s="263" t="s">
        <v>33</v>
      </c>
      <c r="L16" s="18">
        <v>0</v>
      </c>
    </row>
    <row r="17" spans="1:12" x14ac:dyDescent="0.2">
      <c r="A17" s="262"/>
      <c r="B17" s="283" t="s">
        <v>258</v>
      </c>
      <c r="C17" s="315" t="s">
        <v>259</v>
      </c>
      <c r="D17" s="315"/>
      <c r="E17" s="315"/>
      <c r="F17" s="283"/>
      <c r="G17" s="16">
        <v>0</v>
      </c>
      <c r="H17" s="264"/>
      <c r="I17" s="261" t="s">
        <v>19</v>
      </c>
      <c r="J17" s="45" t="s">
        <v>248</v>
      </c>
      <c r="K17" s="261"/>
      <c r="L17" s="282">
        <v>0</v>
      </c>
    </row>
    <row r="18" spans="1:12" x14ac:dyDescent="0.2">
      <c r="A18" s="262"/>
      <c r="B18" s="283" t="s">
        <v>260</v>
      </c>
      <c r="C18" s="315" t="s">
        <v>262</v>
      </c>
      <c r="D18" s="315"/>
      <c r="E18" s="315"/>
      <c r="F18" s="283"/>
      <c r="G18" s="16">
        <v>0</v>
      </c>
      <c r="H18" s="264" t="s">
        <v>2</v>
      </c>
      <c r="I18" s="314" t="s">
        <v>44</v>
      </c>
      <c r="J18" s="314"/>
      <c r="K18" s="261"/>
      <c r="L18" s="18">
        <v>0</v>
      </c>
    </row>
    <row r="19" spans="1:12" x14ac:dyDescent="0.2">
      <c r="A19" s="262"/>
      <c r="B19" s="283" t="s">
        <v>263</v>
      </c>
      <c r="C19" s="315" t="s">
        <v>261</v>
      </c>
      <c r="D19" s="315"/>
      <c r="E19" s="315"/>
      <c r="F19" s="283"/>
      <c r="G19" s="16">
        <v>232558</v>
      </c>
      <c r="H19" s="264"/>
      <c r="I19" s="261"/>
      <c r="J19" s="261"/>
      <c r="K19" s="261"/>
      <c r="L19" s="265"/>
    </row>
    <row r="20" spans="1:12" x14ac:dyDescent="0.2">
      <c r="A20" s="262"/>
      <c r="B20" s="283" t="s">
        <v>264</v>
      </c>
      <c r="C20" s="310" t="s">
        <v>39</v>
      </c>
      <c r="D20" s="310"/>
      <c r="E20" s="310"/>
      <c r="F20" s="263" t="s">
        <v>33</v>
      </c>
      <c r="G20" s="16">
        <v>0</v>
      </c>
      <c r="H20" s="264" t="s">
        <v>4</v>
      </c>
      <c r="I20" s="312" t="s">
        <v>46</v>
      </c>
      <c r="J20" s="312"/>
      <c r="K20" s="261"/>
      <c r="L20" s="18">
        <v>0</v>
      </c>
    </row>
    <row r="21" spans="1:12" x14ac:dyDescent="0.2">
      <c r="A21" s="262"/>
      <c r="B21" s="283" t="s">
        <v>268</v>
      </c>
      <c r="C21" s="318" t="s">
        <v>275</v>
      </c>
      <c r="D21" s="310"/>
      <c r="E21" s="310"/>
      <c r="F21" s="283" t="s">
        <v>33</v>
      </c>
      <c r="G21" s="16">
        <v>0</v>
      </c>
      <c r="H21" s="264"/>
      <c r="I21" s="261"/>
      <c r="J21" s="261"/>
      <c r="K21" s="261"/>
      <c r="L21" s="265"/>
    </row>
    <row r="22" spans="1:12" x14ac:dyDescent="0.2">
      <c r="A22" s="262"/>
      <c r="B22" s="283" t="s">
        <v>265</v>
      </c>
      <c r="C22" s="310" t="s">
        <v>41</v>
      </c>
      <c r="D22" s="310"/>
      <c r="E22" s="310"/>
      <c r="F22" s="263"/>
      <c r="G22" s="16">
        <f>G23+G26</f>
        <v>922987</v>
      </c>
      <c r="H22" s="264" t="s">
        <v>5</v>
      </c>
      <c r="I22" s="312" t="s">
        <v>48</v>
      </c>
      <c r="J22" s="312"/>
      <c r="K22" s="261"/>
      <c r="L22" s="12">
        <f>L23+L28+L29+L30+L32</f>
        <v>4733029</v>
      </c>
    </row>
    <row r="23" spans="1:12" x14ac:dyDescent="0.2">
      <c r="A23" s="262"/>
      <c r="B23" s="283" t="s">
        <v>256</v>
      </c>
      <c r="C23" s="283" t="s">
        <v>257</v>
      </c>
      <c r="D23" s="263"/>
      <c r="E23" s="263"/>
      <c r="F23" s="263"/>
      <c r="G23" s="16">
        <f>G24+G25</f>
        <v>0</v>
      </c>
      <c r="H23" s="264"/>
      <c r="I23" s="261" t="s">
        <v>12</v>
      </c>
      <c r="J23" s="261" t="s">
        <v>50</v>
      </c>
      <c r="K23" s="261"/>
      <c r="L23" s="18">
        <v>6005000</v>
      </c>
    </row>
    <row r="24" spans="1:12" x14ac:dyDescent="0.2">
      <c r="A24" s="262"/>
      <c r="B24" s="283" t="s">
        <v>258</v>
      </c>
      <c r="C24" s="283" t="s">
        <v>266</v>
      </c>
      <c r="D24" s="283"/>
      <c r="E24" s="283"/>
      <c r="F24" s="283"/>
      <c r="G24" s="16">
        <v>0</v>
      </c>
      <c r="H24" s="264"/>
      <c r="I24" s="261"/>
      <c r="J24" s="261" t="s">
        <v>52</v>
      </c>
      <c r="K24" s="261"/>
      <c r="L24" s="18">
        <v>0</v>
      </c>
    </row>
    <row r="25" spans="1:12" x14ac:dyDescent="0.2">
      <c r="A25" s="262"/>
      <c r="B25" s="283" t="s">
        <v>260</v>
      </c>
      <c r="C25" s="283" t="s">
        <v>267</v>
      </c>
      <c r="D25" s="283"/>
      <c r="E25" s="283"/>
      <c r="F25" s="283"/>
      <c r="G25" s="16">
        <v>0</v>
      </c>
      <c r="H25" s="264"/>
      <c r="I25" s="261"/>
      <c r="J25" s="261" t="s">
        <v>54</v>
      </c>
      <c r="K25" s="263" t="s">
        <v>33</v>
      </c>
      <c r="L25" s="267">
        <v>0</v>
      </c>
    </row>
    <row r="26" spans="1:12" x14ac:dyDescent="0.2">
      <c r="A26" s="262"/>
      <c r="B26" s="283" t="s">
        <v>255</v>
      </c>
      <c r="C26" s="283" t="s">
        <v>261</v>
      </c>
      <c r="D26" s="283"/>
      <c r="E26" s="283"/>
      <c r="F26" s="283"/>
      <c r="G26" s="16">
        <v>922987</v>
      </c>
      <c r="H26" s="264"/>
      <c r="I26" s="261" t="s">
        <v>15</v>
      </c>
      <c r="J26" s="261" t="s">
        <v>55</v>
      </c>
      <c r="K26" s="261"/>
      <c r="L26" s="18">
        <v>0</v>
      </c>
    </row>
    <row r="27" spans="1:12" x14ac:dyDescent="0.2">
      <c r="B27" s="283" t="s">
        <v>264</v>
      </c>
      <c r="C27" s="310" t="s">
        <v>43</v>
      </c>
      <c r="D27" s="310"/>
      <c r="E27" s="310"/>
      <c r="F27" s="263" t="s">
        <v>33</v>
      </c>
      <c r="G27" s="16">
        <v>0</v>
      </c>
      <c r="H27" s="264"/>
      <c r="I27" s="261" t="s">
        <v>19</v>
      </c>
      <c r="J27" s="261" t="s">
        <v>57</v>
      </c>
      <c r="K27" s="261"/>
      <c r="L27" s="18">
        <v>0</v>
      </c>
    </row>
    <row r="28" spans="1:12" x14ac:dyDescent="0.2">
      <c r="A28" s="262"/>
      <c r="B28" s="283" t="s">
        <v>268</v>
      </c>
      <c r="C28" s="315" t="s">
        <v>269</v>
      </c>
      <c r="D28" s="316"/>
      <c r="E28" s="316"/>
      <c r="F28" s="283" t="s">
        <v>33</v>
      </c>
      <c r="G28" s="16">
        <v>0</v>
      </c>
      <c r="H28" s="264"/>
      <c r="I28" s="261" t="s">
        <v>22</v>
      </c>
      <c r="J28" s="261" t="s">
        <v>59</v>
      </c>
      <c r="K28" s="261"/>
      <c r="L28" s="18">
        <v>0</v>
      </c>
    </row>
    <row r="29" spans="1:12" x14ac:dyDescent="0.2">
      <c r="A29" s="262"/>
      <c r="B29" s="283" t="s">
        <v>270</v>
      </c>
      <c r="C29" s="315" t="s">
        <v>271</v>
      </c>
      <c r="D29" s="315"/>
      <c r="E29" s="315"/>
      <c r="F29" s="283"/>
      <c r="G29" s="288">
        <v>0</v>
      </c>
      <c r="H29" s="264"/>
      <c r="I29" s="261" t="s">
        <v>25</v>
      </c>
      <c r="J29" s="261" t="s">
        <v>61</v>
      </c>
      <c r="K29" s="261"/>
      <c r="L29" s="18">
        <v>0</v>
      </c>
    </row>
    <row r="30" spans="1:12" x14ac:dyDescent="0.2">
      <c r="A30" s="262"/>
      <c r="B30" s="263" t="s">
        <v>22</v>
      </c>
      <c r="C30" s="310" t="s">
        <v>14</v>
      </c>
      <c r="D30" s="310"/>
      <c r="E30" s="310"/>
      <c r="F30" s="263"/>
      <c r="G30" s="286">
        <f>G31-G32</f>
        <v>1163493</v>
      </c>
      <c r="H30" s="264"/>
      <c r="I30" s="261" t="s">
        <v>63</v>
      </c>
      <c r="J30" s="261" t="s">
        <v>64</v>
      </c>
      <c r="K30" s="261"/>
      <c r="L30" s="18">
        <v>0</v>
      </c>
    </row>
    <row r="31" spans="1:12" x14ac:dyDescent="0.2">
      <c r="A31" s="262"/>
      <c r="B31" s="263" t="s">
        <v>25</v>
      </c>
      <c r="C31" s="310" t="s">
        <v>45</v>
      </c>
      <c r="D31" s="310"/>
      <c r="E31" s="310"/>
      <c r="F31" s="263"/>
      <c r="G31" s="17">
        <v>1163493</v>
      </c>
      <c r="H31" s="264"/>
      <c r="I31" s="261" t="s">
        <v>65</v>
      </c>
      <c r="J31" s="261" t="s">
        <v>66</v>
      </c>
      <c r="K31" s="261"/>
      <c r="L31" s="18">
        <v>0</v>
      </c>
    </row>
    <row r="32" spans="1:12" x14ac:dyDescent="0.2">
      <c r="A32" s="262"/>
      <c r="B32" s="283" t="s">
        <v>272</v>
      </c>
      <c r="C32" s="315" t="s">
        <v>273</v>
      </c>
      <c r="D32" s="316"/>
      <c r="E32" s="316"/>
      <c r="F32" s="263"/>
      <c r="G32" s="17">
        <v>0</v>
      </c>
      <c r="H32" s="264"/>
      <c r="I32" s="261" t="s">
        <v>68</v>
      </c>
      <c r="J32" s="261" t="s">
        <v>85</v>
      </c>
      <c r="K32" s="263" t="s">
        <v>33</v>
      </c>
      <c r="L32" s="12">
        <f>-L33-L35+L36</f>
        <v>-1271971</v>
      </c>
    </row>
    <row r="33" spans="1:12" x14ac:dyDescent="0.2">
      <c r="B33" s="283" t="s">
        <v>274</v>
      </c>
      <c r="C33" s="310" t="s">
        <v>47</v>
      </c>
      <c r="D33" s="310"/>
      <c r="E33" s="310"/>
      <c r="F33" s="263"/>
      <c r="G33" s="16">
        <v>8000</v>
      </c>
      <c r="H33" s="264"/>
      <c r="I33" s="261"/>
      <c r="J33" s="261" t="s">
        <v>70</v>
      </c>
      <c r="K33" s="263" t="s">
        <v>33</v>
      </c>
      <c r="L33" s="18">
        <v>1271971</v>
      </c>
    </row>
    <row r="34" spans="1:12" x14ac:dyDescent="0.2">
      <c r="B34" s="283"/>
      <c r="C34" s="317"/>
      <c r="D34" s="317"/>
      <c r="E34" s="317"/>
      <c r="F34" s="317"/>
      <c r="G34" s="16"/>
      <c r="H34" s="264"/>
      <c r="I34" s="261"/>
      <c r="J34" s="261"/>
      <c r="K34" s="263"/>
      <c r="L34" s="18"/>
    </row>
    <row r="35" spans="1:12" x14ac:dyDescent="0.2">
      <c r="A35" s="262" t="s">
        <v>5</v>
      </c>
      <c r="B35" s="262" t="s">
        <v>49</v>
      </c>
      <c r="C35" s="310"/>
      <c r="D35" s="310"/>
      <c r="E35" s="310"/>
      <c r="F35" s="263"/>
      <c r="G35" s="10">
        <f>G36-G37-G38</f>
        <v>268857</v>
      </c>
      <c r="H35" s="264"/>
      <c r="I35" s="261"/>
      <c r="J35" s="261" t="s">
        <v>71</v>
      </c>
      <c r="K35" s="263" t="s">
        <v>33</v>
      </c>
      <c r="L35" s="18">
        <v>0</v>
      </c>
    </row>
    <row r="36" spans="1:12" x14ac:dyDescent="0.2">
      <c r="A36" s="262"/>
      <c r="B36" s="263" t="s">
        <v>12</v>
      </c>
      <c r="C36" s="310" t="s">
        <v>51</v>
      </c>
      <c r="D36" s="310"/>
      <c r="E36" s="310"/>
      <c r="F36" s="263"/>
      <c r="G36" s="17">
        <v>268857</v>
      </c>
      <c r="H36" s="264"/>
      <c r="I36" s="266"/>
      <c r="J36" s="261" t="s">
        <v>77</v>
      </c>
      <c r="K36" s="261"/>
      <c r="L36" s="18">
        <v>0</v>
      </c>
    </row>
    <row r="37" spans="1:12" x14ac:dyDescent="0.2">
      <c r="A37" s="262"/>
      <c r="B37" s="263"/>
      <c r="C37" s="310" t="s">
        <v>53</v>
      </c>
      <c r="D37" s="310"/>
      <c r="E37" s="310"/>
      <c r="F37" s="263" t="s">
        <v>33</v>
      </c>
      <c r="G37" s="17">
        <v>0</v>
      </c>
      <c r="H37" s="264" t="s">
        <v>6</v>
      </c>
      <c r="I37" s="312" t="s">
        <v>74</v>
      </c>
      <c r="J37" s="312"/>
      <c r="K37" s="261"/>
      <c r="L37" s="12">
        <f>L38+L39</f>
        <v>2879010</v>
      </c>
    </row>
    <row r="38" spans="1:12" x14ac:dyDescent="0.2">
      <c r="A38" s="262"/>
      <c r="B38" s="263"/>
      <c r="C38" s="313"/>
      <c r="D38" s="313"/>
      <c r="E38" s="313"/>
      <c r="G38" s="17">
        <v>0</v>
      </c>
      <c r="H38" s="264"/>
      <c r="I38" s="261" t="s">
        <v>12</v>
      </c>
      <c r="J38" s="261" t="s">
        <v>75</v>
      </c>
      <c r="K38" s="261"/>
      <c r="L38" s="18">
        <v>0</v>
      </c>
    </row>
    <row r="39" spans="1:12" x14ac:dyDescent="0.2">
      <c r="A39" s="262" t="s">
        <v>6</v>
      </c>
      <c r="B39" s="262" t="s">
        <v>56</v>
      </c>
      <c r="C39" s="310"/>
      <c r="D39" s="310"/>
      <c r="E39" s="310"/>
      <c r="F39" s="263"/>
      <c r="G39" s="9"/>
      <c r="H39" s="264"/>
      <c r="I39" s="261" t="s">
        <v>15</v>
      </c>
      <c r="J39" s="261" t="s">
        <v>77</v>
      </c>
      <c r="K39" s="261"/>
      <c r="L39" s="18">
        <v>2879010</v>
      </c>
    </row>
    <row r="40" spans="1:12" x14ac:dyDescent="0.2">
      <c r="A40" s="263"/>
      <c r="B40" s="263"/>
      <c r="C40" s="310" t="s">
        <v>58</v>
      </c>
      <c r="D40" s="310"/>
      <c r="E40" s="310"/>
      <c r="F40" s="263"/>
      <c r="G40" s="10">
        <f>G41+G44+G47</f>
        <v>2477576</v>
      </c>
      <c r="H40" s="264"/>
      <c r="I40" s="261"/>
      <c r="J40" s="261"/>
      <c r="K40" s="261"/>
      <c r="L40" s="265"/>
    </row>
    <row r="41" spans="1:12" x14ac:dyDescent="0.2">
      <c r="A41" s="261"/>
      <c r="B41" s="263"/>
      <c r="C41" s="310" t="s">
        <v>60</v>
      </c>
      <c r="D41" s="310"/>
      <c r="E41" s="310"/>
      <c r="F41" s="263" t="s">
        <v>33</v>
      </c>
      <c r="G41" s="10">
        <f>G42-G43</f>
        <v>0</v>
      </c>
      <c r="H41" s="264"/>
      <c r="I41" s="261"/>
      <c r="J41" s="261"/>
      <c r="K41" s="261"/>
      <c r="L41" s="265"/>
    </row>
    <row r="42" spans="1:12" x14ac:dyDescent="0.2">
      <c r="A42" s="261"/>
      <c r="B42" s="263"/>
      <c r="C42" s="310" t="s">
        <v>62</v>
      </c>
      <c r="D42" s="310"/>
      <c r="E42" s="310"/>
      <c r="F42" s="263" t="s">
        <v>33</v>
      </c>
      <c r="G42" s="17">
        <v>0</v>
      </c>
      <c r="H42" s="264"/>
      <c r="I42" s="261"/>
      <c r="J42" s="261"/>
      <c r="K42" s="261"/>
      <c r="L42" s="265"/>
    </row>
    <row r="43" spans="1:12" x14ac:dyDescent="0.2">
      <c r="A43" s="284" t="s">
        <v>80</v>
      </c>
      <c r="B43" s="262" t="s">
        <v>67</v>
      </c>
      <c r="C43" s="310"/>
      <c r="D43" s="310"/>
      <c r="E43" s="310"/>
      <c r="F43" s="263"/>
      <c r="G43" s="17">
        <v>0</v>
      </c>
      <c r="H43" s="264"/>
      <c r="I43" s="261"/>
      <c r="J43" s="261"/>
      <c r="K43" s="261"/>
      <c r="L43" s="265"/>
    </row>
    <row r="44" spans="1:12" x14ac:dyDescent="0.2">
      <c r="A44" s="261"/>
      <c r="B44" s="263" t="s">
        <v>12</v>
      </c>
      <c r="C44" s="310" t="s">
        <v>69</v>
      </c>
      <c r="D44" s="310"/>
      <c r="E44" s="310"/>
      <c r="F44" s="263"/>
      <c r="G44" s="10">
        <f>G45-G46</f>
        <v>2477576</v>
      </c>
      <c r="H44" s="264"/>
      <c r="I44" s="261"/>
      <c r="J44" s="261"/>
      <c r="K44" s="261"/>
      <c r="L44" s="265"/>
    </row>
    <row r="45" spans="1:12" x14ac:dyDescent="0.2">
      <c r="A45" s="261"/>
      <c r="B45" s="263"/>
      <c r="C45" s="310" t="s">
        <v>69</v>
      </c>
      <c r="D45" s="310"/>
      <c r="E45" s="310"/>
      <c r="F45" s="263"/>
      <c r="G45" s="17">
        <v>3182611</v>
      </c>
      <c r="H45" s="264"/>
      <c r="I45" s="261"/>
      <c r="J45" s="261"/>
      <c r="K45" s="261"/>
      <c r="L45" s="265"/>
    </row>
    <row r="46" spans="1:12" x14ac:dyDescent="0.2">
      <c r="A46" s="261"/>
      <c r="B46" s="261"/>
      <c r="C46" s="310" t="s">
        <v>72</v>
      </c>
      <c r="D46" s="310"/>
      <c r="E46" s="310"/>
      <c r="F46" s="263" t="s">
        <v>33</v>
      </c>
      <c r="G46" s="18">
        <v>705035</v>
      </c>
      <c r="H46" s="266"/>
      <c r="I46" s="261"/>
      <c r="J46" s="261"/>
      <c r="K46" s="261"/>
      <c r="L46" s="265"/>
    </row>
    <row r="47" spans="1:12" x14ac:dyDescent="0.2">
      <c r="A47" s="261"/>
      <c r="B47" s="261" t="s">
        <v>15</v>
      </c>
      <c r="C47" s="310" t="s">
        <v>73</v>
      </c>
      <c r="D47" s="310"/>
      <c r="E47" s="310"/>
      <c r="F47" s="261"/>
      <c r="G47" s="12">
        <f>G48-G49</f>
        <v>0</v>
      </c>
      <c r="H47" s="266"/>
      <c r="I47" s="261"/>
      <c r="J47" s="261"/>
      <c r="K47" s="261"/>
      <c r="L47" s="265"/>
    </row>
    <row r="48" spans="1:12" x14ac:dyDescent="0.2">
      <c r="A48" s="261"/>
      <c r="B48" s="261"/>
      <c r="C48" s="310" t="s">
        <v>73</v>
      </c>
      <c r="D48" s="310"/>
      <c r="E48" s="310"/>
      <c r="F48" s="261"/>
      <c r="G48" s="18">
        <v>0</v>
      </c>
      <c r="H48" s="266"/>
      <c r="I48" s="261"/>
      <c r="J48" s="261"/>
      <c r="K48" s="261"/>
      <c r="L48" s="265"/>
    </row>
    <row r="49" spans="1:12" x14ac:dyDescent="0.2">
      <c r="B49" s="261"/>
      <c r="C49" s="310" t="s">
        <v>76</v>
      </c>
      <c r="D49" s="310"/>
      <c r="E49" s="310"/>
      <c r="F49" s="263" t="s">
        <v>33</v>
      </c>
      <c r="G49" s="18">
        <v>0</v>
      </c>
      <c r="H49" s="266"/>
      <c r="I49" s="261"/>
      <c r="J49" s="261"/>
      <c r="K49" s="261"/>
      <c r="L49" s="265"/>
    </row>
    <row r="50" spans="1:12" x14ac:dyDescent="0.2">
      <c r="A50" s="261"/>
      <c r="B50" s="261" t="s">
        <v>19</v>
      </c>
      <c r="C50" s="310" t="s">
        <v>84</v>
      </c>
      <c r="D50" s="310"/>
      <c r="E50" s="310"/>
      <c r="F50" s="261"/>
      <c r="G50" s="265"/>
      <c r="H50" s="266"/>
      <c r="I50" s="261"/>
      <c r="J50" s="261"/>
      <c r="K50" s="261"/>
      <c r="L50" s="265"/>
    </row>
    <row r="51" spans="1:12" x14ac:dyDescent="0.2">
      <c r="C51" s="310" t="s">
        <v>78</v>
      </c>
      <c r="D51" s="310"/>
      <c r="E51" s="310"/>
      <c r="F51" s="261"/>
      <c r="H51" s="266"/>
      <c r="I51" s="261"/>
      <c r="J51" s="261"/>
      <c r="K51" s="261"/>
      <c r="L51" s="265"/>
    </row>
    <row r="52" spans="1:12" x14ac:dyDescent="0.2">
      <c r="A52" s="266"/>
      <c r="B52" s="261"/>
      <c r="C52" s="310" t="s">
        <v>79</v>
      </c>
      <c r="D52" s="310"/>
      <c r="E52" s="310"/>
      <c r="F52" s="263" t="s">
        <v>33</v>
      </c>
      <c r="G52" s="261"/>
      <c r="H52" s="264"/>
      <c r="I52" s="261"/>
      <c r="J52" s="261"/>
      <c r="K52" s="261"/>
      <c r="L52" s="265"/>
    </row>
    <row r="53" spans="1:12" x14ac:dyDescent="0.2">
      <c r="A53" s="266"/>
      <c r="B53" s="261"/>
      <c r="C53" s="263"/>
      <c r="D53" s="263"/>
      <c r="E53" s="263"/>
      <c r="F53" s="263"/>
      <c r="G53" s="261"/>
      <c r="H53" s="264"/>
      <c r="I53" s="261"/>
      <c r="J53" s="261"/>
      <c r="K53" s="261"/>
      <c r="L53" s="265"/>
    </row>
    <row r="54" spans="1:12" ht="13.5" thickBot="1" x14ac:dyDescent="0.25">
      <c r="A54" s="266" t="s">
        <v>80</v>
      </c>
      <c r="B54" s="284" t="s">
        <v>81</v>
      </c>
      <c r="C54" s="311"/>
      <c r="D54" s="311"/>
      <c r="E54" s="311"/>
      <c r="F54" s="311"/>
      <c r="G54" s="285">
        <v>74693</v>
      </c>
      <c r="H54" s="303"/>
      <c r="I54" s="304"/>
      <c r="J54" s="304"/>
      <c r="K54" s="304"/>
      <c r="L54" s="265"/>
    </row>
    <row r="55" spans="1:12" ht="14.25" thickTop="1" thickBot="1" x14ac:dyDescent="0.25">
      <c r="A55" s="305" t="s">
        <v>82</v>
      </c>
      <c r="B55" s="306"/>
      <c r="C55" s="306"/>
      <c r="D55" s="306"/>
      <c r="E55" s="306"/>
      <c r="F55" s="307"/>
      <c r="G55" s="15">
        <f>G40+G35+G14+G10+G3+G54</f>
        <v>9541330</v>
      </c>
      <c r="H55" s="308" t="s">
        <v>83</v>
      </c>
      <c r="I55" s="309"/>
      <c r="J55" s="309"/>
      <c r="K55" s="268"/>
      <c r="L55" s="19">
        <f>L3+L9+L22+L20+L37</f>
        <v>9541330</v>
      </c>
    </row>
    <row r="56" spans="1:12" ht="13.5" thickTop="1" x14ac:dyDescent="0.2">
      <c r="A56" s="266"/>
      <c r="B56" s="266"/>
      <c r="C56" s="266"/>
      <c r="D56" s="266"/>
      <c r="E56" s="266"/>
      <c r="F56" s="261"/>
      <c r="G56" s="45">
        <v>0</v>
      </c>
      <c r="L56" s="45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00000000-0004-0000-1800-000000000000}"/>
  </hyperlinks>
  <pageMargins left="0.7" right="0.7" top="0.75" bottom="0.75" header="0.3" footer="0.3"/>
  <legacy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56"/>
  <sheetViews>
    <sheetView topLeftCell="A37" zoomScale="170" zoomScaleNormal="170" workbookViewId="0">
      <selection activeCell="L40" sqref="L40"/>
    </sheetView>
  </sheetViews>
  <sheetFormatPr defaultRowHeight="12.75" x14ac:dyDescent="0.2"/>
  <cols>
    <col min="1" max="1" width="4" style="11" customWidth="1"/>
    <col min="2" max="4" width="9.140625" style="11"/>
    <col min="5" max="5" width="12.5703125" style="11" customWidth="1"/>
    <col min="6" max="6" width="9.140625" style="11"/>
    <col min="7" max="7" width="12.5703125" style="11" customWidth="1"/>
    <col min="8" max="8" width="4.140625" style="11" customWidth="1"/>
    <col min="9" max="9" width="9.140625" style="11"/>
    <col min="10" max="10" width="22.28515625" style="11" customWidth="1"/>
    <col min="11" max="11" width="13.42578125" style="11" customWidth="1"/>
    <col min="12" max="12" width="18.5703125" style="11" bestFit="1" customWidth="1"/>
    <col min="13" max="14" width="20.28515625" style="11" bestFit="1" customWidth="1"/>
    <col min="15" max="15" width="18.7109375" style="11" bestFit="1" customWidth="1"/>
    <col min="16" max="16384" width="9.140625" style="11"/>
  </cols>
  <sheetData>
    <row r="1" spans="1:12" x14ac:dyDescent="0.2">
      <c r="A1" s="279" t="s">
        <v>277</v>
      </c>
      <c r="B1" s="280"/>
      <c r="C1" s="281"/>
      <c r="D1" s="280"/>
    </row>
    <row r="2" spans="1:12" x14ac:dyDescent="0.2">
      <c r="A2" s="320" t="s">
        <v>8</v>
      </c>
      <c r="B2" s="320"/>
      <c r="C2" s="320"/>
      <c r="D2" s="320"/>
      <c r="E2" s="320"/>
      <c r="F2" s="270"/>
      <c r="G2" s="271"/>
      <c r="H2" s="321" t="s">
        <v>9</v>
      </c>
      <c r="I2" s="322"/>
      <c r="J2" s="322"/>
      <c r="K2" s="272"/>
      <c r="L2" s="273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59"/>
      <c r="G3" s="274">
        <f>G4+G5+G6+G7+G8</f>
        <v>56073428.990000002</v>
      </c>
      <c r="H3" s="260" t="s">
        <v>0</v>
      </c>
      <c r="I3" s="324" t="s">
        <v>11</v>
      </c>
      <c r="J3" s="324"/>
      <c r="K3" s="261"/>
      <c r="L3" s="14">
        <f>L4+L5+L6+L7</f>
        <v>24303856.16</v>
      </c>
    </row>
    <row r="4" spans="1:12" x14ac:dyDescent="0.2">
      <c r="A4" s="262"/>
      <c r="B4" s="263" t="s">
        <v>12</v>
      </c>
      <c r="C4" s="310" t="s">
        <v>13</v>
      </c>
      <c r="D4" s="310"/>
      <c r="E4" s="310"/>
      <c r="F4" s="263"/>
      <c r="G4" s="16">
        <v>172613.29</v>
      </c>
      <c r="H4" s="264"/>
      <c r="I4" s="261" t="s">
        <v>12</v>
      </c>
      <c r="J4" s="261" t="s">
        <v>14</v>
      </c>
      <c r="K4" s="261"/>
      <c r="L4" s="18">
        <v>2618151.17</v>
      </c>
    </row>
    <row r="5" spans="1:12" x14ac:dyDescent="0.2">
      <c r="A5" s="262"/>
      <c r="B5" s="263" t="s">
        <v>15</v>
      </c>
      <c r="C5" s="310" t="s">
        <v>16</v>
      </c>
      <c r="D5" s="310"/>
      <c r="E5" s="310"/>
      <c r="F5" s="263"/>
      <c r="G5" s="16">
        <v>33046052.300000001</v>
      </c>
      <c r="H5" s="264"/>
      <c r="I5" s="261" t="s">
        <v>17</v>
      </c>
      <c r="J5" s="261" t="s">
        <v>18</v>
      </c>
      <c r="K5" s="261"/>
      <c r="L5" s="18">
        <v>0</v>
      </c>
    </row>
    <row r="6" spans="1:12" x14ac:dyDescent="0.2">
      <c r="A6" s="262"/>
      <c r="B6" s="263" t="s">
        <v>19</v>
      </c>
      <c r="C6" s="310" t="s">
        <v>20</v>
      </c>
      <c r="D6" s="310"/>
      <c r="E6" s="310"/>
      <c r="F6" s="263"/>
      <c r="G6" s="16">
        <v>18967796.52</v>
      </c>
      <c r="H6" s="264"/>
      <c r="I6" s="261" t="s">
        <v>19</v>
      </c>
      <c r="J6" s="261" t="s">
        <v>21</v>
      </c>
      <c r="K6" s="261"/>
      <c r="L6" s="18">
        <v>13772814.960000001</v>
      </c>
    </row>
    <row r="7" spans="1:12" x14ac:dyDescent="0.2">
      <c r="A7" s="262"/>
      <c r="B7" s="263" t="s">
        <v>22</v>
      </c>
      <c r="C7" s="310" t="s">
        <v>23</v>
      </c>
      <c r="D7" s="310"/>
      <c r="E7" s="310"/>
      <c r="F7" s="263"/>
      <c r="G7" s="16">
        <v>-492718.48</v>
      </c>
      <c r="H7" s="264"/>
      <c r="I7" s="261" t="s">
        <v>22</v>
      </c>
      <c r="J7" s="261" t="s">
        <v>24</v>
      </c>
      <c r="K7" s="261"/>
      <c r="L7" s="18">
        <v>7912890.0300000003</v>
      </c>
    </row>
    <row r="8" spans="1:12" x14ac:dyDescent="0.2">
      <c r="A8" s="262"/>
      <c r="B8" s="263" t="s">
        <v>25</v>
      </c>
      <c r="C8" s="310" t="s">
        <v>26</v>
      </c>
      <c r="D8" s="310"/>
      <c r="E8" s="310"/>
      <c r="F8" s="263"/>
      <c r="G8" s="16">
        <f>(4374885.36+4800)</f>
        <v>4379685.3600000003</v>
      </c>
      <c r="H8" s="264"/>
      <c r="I8" s="261"/>
      <c r="J8" s="261"/>
      <c r="K8" s="261"/>
      <c r="L8" s="265"/>
    </row>
    <row r="9" spans="1:12" x14ac:dyDescent="0.2">
      <c r="A9" s="263"/>
      <c r="B9" s="263"/>
      <c r="C9" s="310"/>
      <c r="D9" s="310"/>
      <c r="E9" s="310"/>
      <c r="F9" s="263"/>
      <c r="G9" s="263"/>
      <c r="H9" s="264" t="s">
        <v>3</v>
      </c>
      <c r="I9" s="312" t="s">
        <v>27</v>
      </c>
      <c r="J9" s="312"/>
      <c r="K9" s="261"/>
      <c r="L9" s="12">
        <f>L11+L14+L18+L17</f>
        <v>77767048.719999999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63"/>
      <c r="G10" s="13">
        <f>G11-G12</f>
        <v>0</v>
      </c>
      <c r="H10" s="264" t="s">
        <v>1</v>
      </c>
      <c r="I10" s="314" t="s">
        <v>29</v>
      </c>
      <c r="J10" s="314"/>
      <c r="K10" s="261"/>
      <c r="L10" s="12">
        <f>L11+L14</f>
        <v>94508148.689999998</v>
      </c>
    </row>
    <row r="11" spans="1:12" x14ac:dyDescent="0.2">
      <c r="A11" s="262"/>
      <c r="B11" s="263" t="s">
        <v>12</v>
      </c>
      <c r="C11" s="310" t="s">
        <v>30</v>
      </c>
      <c r="D11" s="310"/>
      <c r="E11" s="310"/>
      <c r="F11" s="263"/>
      <c r="G11" s="16">
        <v>0</v>
      </c>
      <c r="H11" s="264"/>
      <c r="I11" s="261" t="s">
        <v>12</v>
      </c>
      <c r="J11" s="261" t="s">
        <v>31</v>
      </c>
      <c r="K11" s="261"/>
      <c r="L11" s="12">
        <f>L12-L13</f>
        <v>84964025.010000005</v>
      </c>
    </row>
    <row r="12" spans="1:12" x14ac:dyDescent="0.2">
      <c r="A12" s="262"/>
      <c r="B12" s="263" t="s">
        <v>15</v>
      </c>
      <c r="C12" s="310" t="s">
        <v>32</v>
      </c>
      <c r="D12" s="310"/>
      <c r="E12" s="310"/>
      <c r="F12" s="263" t="s">
        <v>33</v>
      </c>
      <c r="G12" s="16">
        <v>0</v>
      </c>
      <c r="H12" s="264"/>
      <c r="I12" s="261"/>
      <c r="J12" s="261" t="s">
        <v>31</v>
      </c>
      <c r="K12" s="261"/>
      <c r="L12" s="18">
        <v>169332367.18000001</v>
      </c>
    </row>
    <row r="13" spans="1:12" x14ac:dyDescent="0.2">
      <c r="A13" s="263"/>
      <c r="B13" s="263"/>
      <c r="C13" s="310"/>
      <c r="D13" s="310"/>
      <c r="E13" s="310"/>
      <c r="F13" s="263"/>
      <c r="G13" s="263"/>
      <c r="H13" s="264"/>
      <c r="I13" s="261"/>
      <c r="J13" s="261" t="s">
        <v>34</v>
      </c>
      <c r="K13" s="263" t="s">
        <v>33</v>
      </c>
      <c r="L13" s="18">
        <v>84368342.170000002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63"/>
      <c r="G14" s="13">
        <f>G15+G22+G33-G20-G27</f>
        <v>103210515.90000001</v>
      </c>
      <c r="H14" s="264"/>
      <c r="I14" s="261" t="s">
        <v>15</v>
      </c>
      <c r="J14" s="261" t="s">
        <v>36</v>
      </c>
      <c r="K14" s="261"/>
      <c r="L14" s="12">
        <f>L15-L16</f>
        <v>9544123.6799999997</v>
      </c>
    </row>
    <row r="15" spans="1:12" x14ac:dyDescent="0.2">
      <c r="A15" s="262"/>
      <c r="B15" s="263" t="s">
        <v>37</v>
      </c>
      <c r="C15" s="310" t="s">
        <v>38</v>
      </c>
      <c r="D15" s="310"/>
      <c r="E15" s="310"/>
      <c r="F15" s="263"/>
      <c r="G15" s="16">
        <f>G16+G19</f>
        <v>1292072.25</v>
      </c>
      <c r="H15" s="264"/>
      <c r="I15" s="261"/>
      <c r="J15" s="261" t="s">
        <v>36</v>
      </c>
      <c r="K15" s="261"/>
      <c r="L15" s="18">
        <v>44428100.560000002</v>
      </c>
    </row>
    <row r="16" spans="1:12" x14ac:dyDescent="0.2">
      <c r="A16" s="262"/>
      <c r="B16" s="283" t="s">
        <v>256</v>
      </c>
      <c r="C16" s="283" t="s">
        <v>257</v>
      </c>
      <c r="D16" s="263"/>
      <c r="E16" s="263"/>
      <c r="F16" s="263"/>
      <c r="G16" s="16">
        <f>G17+G18</f>
        <v>323688.64</v>
      </c>
      <c r="H16" s="264"/>
      <c r="I16" s="261"/>
      <c r="J16" s="261" t="s">
        <v>40</v>
      </c>
      <c r="K16" s="263" t="s">
        <v>33</v>
      </c>
      <c r="L16" s="18">
        <v>34883976.880000003</v>
      </c>
    </row>
    <row r="17" spans="1:12" x14ac:dyDescent="0.2">
      <c r="A17" s="262"/>
      <c r="B17" s="283" t="s">
        <v>258</v>
      </c>
      <c r="C17" s="315" t="s">
        <v>259</v>
      </c>
      <c r="D17" s="315"/>
      <c r="E17" s="315"/>
      <c r="F17" s="283"/>
      <c r="G17" s="16">
        <v>323688.64</v>
      </c>
      <c r="H17" s="264"/>
      <c r="I17" s="261" t="s">
        <v>19</v>
      </c>
      <c r="J17" s="45" t="s">
        <v>248</v>
      </c>
      <c r="K17" s="261"/>
      <c r="L17" s="282">
        <v>-16741099.970000001</v>
      </c>
    </row>
    <row r="18" spans="1:12" x14ac:dyDescent="0.2">
      <c r="A18" s="262"/>
      <c r="B18" s="283" t="s">
        <v>260</v>
      </c>
      <c r="C18" s="315" t="s">
        <v>262</v>
      </c>
      <c r="D18" s="315"/>
      <c r="E18" s="315"/>
      <c r="F18" s="283"/>
      <c r="G18" s="16">
        <v>0</v>
      </c>
      <c r="H18" s="264" t="s">
        <v>2</v>
      </c>
      <c r="I18" s="314" t="s">
        <v>44</v>
      </c>
      <c r="J18" s="314"/>
      <c r="K18" s="261"/>
      <c r="L18" s="18">
        <v>0</v>
      </c>
    </row>
    <row r="19" spans="1:12" x14ac:dyDescent="0.2">
      <c r="A19" s="262"/>
      <c r="B19" s="283" t="s">
        <v>263</v>
      </c>
      <c r="C19" s="315" t="s">
        <v>261</v>
      </c>
      <c r="D19" s="315"/>
      <c r="E19" s="315"/>
      <c r="F19" s="283"/>
      <c r="G19" s="16">
        <v>968383.61</v>
      </c>
      <c r="H19" s="264"/>
      <c r="I19" s="261"/>
      <c r="J19" s="261"/>
      <c r="K19" s="261"/>
      <c r="L19" s="265"/>
    </row>
    <row r="20" spans="1:12" x14ac:dyDescent="0.2">
      <c r="A20" s="262"/>
      <c r="B20" s="283" t="s">
        <v>264</v>
      </c>
      <c r="C20" s="310" t="s">
        <v>39</v>
      </c>
      <c r="D20" s="310"/>
      <c r="E20" s="310"/>
      <c r="F20" s="263" t="s">
        <v>33</v>
      </c>
      <c r="G20" s="16">
        <v>0</v>
      </c>
      <c r="H20" s="264" t="s">
        <v>4</v>
      </c>
      <c r="I20" s="312" t="s">
        <v>46</v>
      </c>
      <c r="J20" s="312"/>
      <c r="K20" s="261"/>
      <c r="L20" s="18">
        <v>0.38</v>
      </c>
    </row>
    <row r="21" spans="1:12" x14ac:dyDescent="0.2">
      <c r="A21" s="262"/>
      <c r="B21" s="283" t="s">
        <v>268</v>
      </c>
      <c r="C21" s="318" t="s">
        <v>275</v>
      </c>
      <c r="D21" s="310"/>
      <c r="E21" s="310"/>
      <c r="F21" s="283" t="s">
        <v>33</v>
      </c>
      <c r="G21" s="16">
        <v>0</v>
      </c>
      <c r="H21" s="264"/>
      <c r="I21" s="261"/>
      <c r="J21" s="261"/>
      <c r="K21" s="261"/>
      <c r="L21" s="265"/>
    </row>
    <row r="22" spans="1:12" x14ac:dyDescent="0.2">
      <c r="A22" s="262"/>
      <c r="B22" s="283" t="s">
        <v>265</v>
      </c>
      <c r="C22" s="310" t="s">
        <v>41</v>
      </c>
      <c r="D22" s="310"/>
      <c r="E22" s="310"/>
      <c r="F22" s="263"/>
      <c r="G22" s="16">
        <f>G23+G26</f>
        <v>101918443.65000001</v>
      </c>
      <c r="H22" s="264" t="s">
        <v>5</v>
      </c>
      <c r="I22" s="312" t="s">
        <v>48</v>
      </c>
      <c r="J22" s="312"/>
      <c r="K22" s="261"/>
      <c r="L22" s="12">
        <f>L23+L28+L29+L30+L32</f>
        <v>10853474.77</v>
      </c>
    </row>
    <row r="23" spans="1:12" x14ac:dyDescent="0.2">
      <c r="A23" s="262"/>
      <c r="B23" s="283" t="s">
        <v>256</v>
      </c>
      <c r="C23" s="283" t="s">
        <v>257</v>
      </c>
      <c r="D23" s="263"/>
      <c r="E23" s="263"/>
      <c r="F23" s="263"/>
      <c r="G23" s="16">
        <f>G24+G25</f>
        <v>11543984.649999999</v>
      </c>
      <c r="H23" s="264"/>
      <c r="I23" s="261" t="s">
        <v>12</v>
      </c>
      <c r="J23" s="261" t="s">
        <v>50</v>
      </c>
      <c r="K23" s="261"/>
      <c r="L23" s="18">
        <v>10000000</v>
      </c>
    </row>
    <row r="24" spans="1:12" x14ac:dyDescent="0.2">
      <c r="A24" s="262"/>
      <c r="B24" s="283" t="s">
        <v>258</v>
      </c>
      <c r="C24" s="283" t="s">
        <v>266</v>
      </c>
      <c r="D24" s="283"/>
      <c r="E24" s="283"/>
      <c r="F24" s="283"/>
      <c r="G24" s="16">
        <v>922048.62</v>
      </c>
      <c r="H24" s="264"/>
      <c r="I24" s="261"/>
      <c r="J24" s="261" t="s">
        <v>52</v>
      </c>
      <c r="K24" s="261"/>
      <c r="L24" s="18">
        <v>10000000</v>
      </c>
    </row>
    <row r="25" spans="1:12" x14ac:dyDescent="0.2">
      <c r="A25" s="262"/>
      <c r="B25" s="283" t="s">
        <v>260</v>
      </c>
      <c r="C25" s="283" t="s">
        <v>267</v>
      </c>
      <c r="D25" s="283"/>
      <c r="E25" s="283"/>
      <c r="F25" s="283"/>
      <c r="G25" s="16">
        <v>10621936.029999999</v>
      </c>
      <c r="H25" s="264"/>
      <c r="I25" s="261"/>
      <c r="J25" s="261" t="s">
        <v>54</v>
      </c>
      <c r="K25" s="263" t="s">
        <v>33</v>
      </c>
      <c r="L25" s="267">
        <v>0</v>
      </c>
    </row>
    <row r="26" spans="1:12" x14ac:dyDescent="0.2">
      <c r="A26" s="262"/>
      <c r="B26" s="283" t="s">
        <v>255</v>
      </c>
      <c r="C26" s="283" t="s">
        <v>261</v>
      </c>
      <c r="D26" s="283"/>
      <c r="E26" s="283"/>
      <c r="F26" s="283"/>
      <c r="G26" s="16">
        <v>90374459</v>
      </c>
      <c r="H26" s="264"/>
      <c r="I26" s="261" t="s">
        <v>15</v>
      </c>
      <c r="J26" s="261" t="s">
        <v>55</v>
      </c>
      <c r="K26" s="261"/>
      <c r="L26" s="18">
        <v>0</v>
      </c>
    </row>
    <row r="27" spans="1:12" x14ac:dyDescent="0.2">
      <c r="B27" s="283" t="s">
        <v>264</v>
      </c>
      <c r="C27" s="310" t="s">
        <v>43</v>
      </c>
      <c r="D27" s="310"/>
      <c r="E27" s="310"/>
      <c r="F27" s="263" t="s">
        <v>33</v>
      </c>
      <c r="G27" s="16">
        <v>0</v>
      </c>
      <c r="H27" s="264"/>
      <c r="I27" s="261" t="s">
        <v>19</v>
      </c>
      <c r="J27" s="261" t="s">
        <v>57</v>
      </c>
      <c r="K27" s="261"/>
      <c r="L27" s="18">
        <v>0</v>
      </c>
    </row>
    <row r="28" spans="1:12" x14ac:dyDescent="0.2">
      <c r="A28" s="262"/>
      <c r="B28" s="283" t="s">
        <v>268</v>
      </c>
      <c r="C28" s="315" t="s">
        <v>269</v>
      </c>
      <c r="D28" s="316"/>
      <c r="E28" s="316"/>
      <c r="F28" s="283" t="s">
        <v>33</v>
      </c>
      <c r="G28" s="16">
        <v>0</v>
      </c>
      <c r="H28" s="264"/>
      <c r="I28" s="261" t="s">
        <v>22</v>
      </c>
      <c r="J28" s="261" t="s">
        <v>59</v>
      </c>
      <c r="K28" s="261"/>
      <c r="L28" s="18">
        <v>853474.77</v>
      </c>
    </row>
    <row r="29" spans="1:12" x14ac:dyDescent="0.2">
      <c r="A29" s="262"/>
      <c r="B29" s="283" t="s">
        <v>270</v>
      </c>
      <c r="C29" s="315" t="s">
        <v>271</v>
      </c>
      <c r="D29" s="315"/>
      <c r="E29" s="315"/>
      <c r="F29" s="283"/>
      <c r="G29" s="288">
        <v>0</v>
      </c>
      <c r="H29" s="264"/>
      <c r="I29" s="261" t="s">
        <v>25</v>
      </c>
      <c r="J29" s="261" t="s">
        <v>61</v>
      </c>
      <c r="K29" s="261"/>
      <c r="L29" s="18">
        <v>0</v>
      </c>
    </row>
    <row r="30" spans="1:12" x14ac:dyDescent="0.2">
      <c r="A30" s="262"/>
      <c r="B30" s="263" t="s">
        <v>22</v>
      </c>
      <c r="C30" s="310" t="s">
        <v>14</v>
      </c>
      <c r="D30" s="310"/>
      <c r="E30" s="310"/>
      <c r="F30" s="263"/>
      <c r="G30" s="286">
        <f>G31-G32</f>
        <v>0</v>
      </c>
      <c r="H30" s="264"/>
      <c r="I30" s="261" t="s">
        <v>63</v>
      </c>
      <c r="J30" s="261" t="s">
        <v>64</v>
      </c>
      <c r="K30" s="261"/>
      <c r="L30" s="18">
        <v>0</v>
      </c>
    </row>
    <row r="31" spans="1:12" x14ac:dyDescent="0.2">
      <c r="A31" s="262"/>
      <c r="B31" s="263" t="s">
        <v>25</v>
      </c>
      <c r="C31" s="310" t="s">
        <v>45</v>
      </c>
      <c r="D31" s="310"/>
      <c r="E31" s="310"/>
      <c r="F31" s="263"/>
      <c r="G31" s="17">
        <v>0</v>
      </c>
      <c r="H31" s="264"/>
      <c r="I31" s="261" t="s">
        <v>65</v>
      </c>
      <c r="J31" s="261" t="s">
        <v>66</v>
      </c>
      <c r="K31" s="261"/>
      <c r="L31" s="18">
        <v>0</v>
      </c>
    </row>
    <row r="32" spans="1:12" x14ac:dyDescent="0.2">
      <c r="A32" s="262"/>
      <c r="B32" s="283" t="s">
        <v>272</v>
      </c>
      <c r="C32" s="315" t="s">
        <v>273</v>
      </c>
      <c r="D32" s="316"/>
      <c r="E32" s="316"/>
      <c r="F32" s="263"/>
      <c r="G32" s="17">
        <v>0</v>
      </c>
      <c r="H32" s="264"/>
      <c r="I32" s="261" t="s">
        <v>68</v>
      </c>
      <c r="J32" s="261" t="s">
        <v>85</v>
      </c>
      <c r="K32" s="263" t="s">
        <v>33</v>
      </c>
      <c r="L32" s="12">
        <v>0</v>
      </c>
    </row>
    <row r="33" spans="1:12" x14ac:dyDescent="0.2">
      <c r="B33" s="283" t="s">
        <v>274</v>
      </c>
      <c r="C33" s="310" t="s">
        <v>47</v>
      </c>
      <c r="D33" s="310"/>
      <c r="E33" s="310"/>
      <c r="F33" s="263"/>
      <c r="G33" s="16">
        <v>0</v>
      </c>
      <c r="H33" s="264"/>
      <c r="I33" s="261"/>
      <c r="J33" s="261" t="s">
        <v>70</v>
      </c>
      <c r="K33" s="263" t="s">
        <v>33</v>
      </c>
      <c r="L33" s="18">
        <v>0</v>
      </c>
    </row>
    <row r="34" spans="1:12" x14ac:dyDescent="0.2">
      <c r="B34" s="283"/>
      <c r="C34" s="317"/>
      <c r="D34" s="317"/>
      <c r="E34" s="317"/>
      <c r="F34" s="317"/>
      <c r="G34" s="16"/>
      <c r="H34" s="264"/>
      <c r="I34" s="261"/>
      <c r="J34" s="261"/>
      <c r="K34" s="263"/>
      <c r="L34" s="18"/>
    </row>
    <row r="35" spans="1:12" x14ac:dyDescent="0.2">
      <c r="A35" s="262" t="s">
        <v>5</v>
      </c>
      <c r="B35" s="262" t="s">
        <v>49</v>
      </c>
      <c r="C35" s="310"/>
      <c r="D35" s="310"/>
      <c r="E35" s="310"/>
      <c r="F35" s="263"/>
      <c r="G35" s="10">
        <f>G36-G37-G38</f>
        <v>0</v>
      </c>
      <c r="H35" s="264"/>
      <c r="I35" s="261"/>
      <c r="J35" s="261" t="s">
        <v>71</v>
      </c>
      <c r="K35" s="263" t="s">
        <v>33</v>
      </c>
      <c r="L35" s="18">
        <v>0</v>
      </c>
    </row>
    <row r="36" spans="1:12" x14ac:dyDescent="0.2">
      <c r="A36" s="262"/>
      <c r="B36" s="263" t="s">
        <v>12</v>
      </c>
      <c r="C36" s="310" t="s">
        <v>51</v>
      </c>
      <c r="D36" s="310"/>
      <c r="E36" s="310"/>
      <c r="F36" s="263"/>
      <c r="G36" s="17">
        <v>0</v>
      </c>
      <c r="H36" s="264"/>
      <c r="I36" s="266"/>
      <c r="J36" s="261" t="s">
        <v>77</v>
      </c>
      <c r="K36" s="261"/>
    </row>
    <row r="37" spans="1:12" x14ac:dyDescent="0.2">
      <c r="A37" s="262"/>
      <c r="B37" s="263"/>
      <c r="C37" s="310" t="s">
        <v>53</v>
      </c>
      <c r="D37" s="310"/>
      <c r="E37" s="310"/>
      <c r="F37" s="263" t="s">
        <v>33</v>
      </c>
      <c r="G37" s="17">
        <v>0</v>
      </c>
      <c r="H37" s="264" t="s">
        <v>6</v>
      </c>
      <c r="I37" s="312" t="s">
        <v>74</v>
      </c>
      <c r="J37" s="312"/>
      <c r="K37" s="261"/>
      <c r="L37" s="12">
        <f>(L38+L39)</f>
        <v>63260050.940000005</v>
      </c>
    </row>
    <row r="38" spans="1:12" x14ac:dyDescent="0.2">
      <c r="A38" s="262"/>
      <c r="B38" s="263"/>
      <c r="C38" s="313"/>
      <c r="D38" s="313"/>
      <c r="E38" s="313"/>
      <c r="G38" s="17">
        <v>0</v>
      </c>
      <c r="H38" s="264"/>
      <c r="I38" s="261" t="s">
        <v>12</v>
      </c>
      <c r="J38" s="261" t="s">
        <v>75</v>
      </c>
      <c r="K38" s="261"/>
      <c r="L38" s="18">
        <v>59504154.670000002</v>
      </c>
    </row>
    <row r="39" spans="1:12" x14ac:dyDescent="0.2">
      <c r="A39" s="262" t="s">
        <v>6</v>
      </c>
      <c r="B39" s="262" t="s">
        <v>56</v>
      </c>
      <c r="C39" s="310"/>
      <c r="D39" s="310"/>
      <c r="E39" s="310"/>
      <c r="F39" s="263"/>
      <c r="G39" s="9"/>
      <c r="H39" s="264"/>
      <c r="I39" s="261" t="s">
        <v>15</v>
      </c>
      <c r="J39" s="261" t="s">
        <v>77</v>
      </c>
      <c r="K39" s="261"/>
      <c r="L39" s="292">
        <v>3755896.27</v>
      </c>
    </row>
    <row r="40" spans="1:12" x14ac:dyDescent="0.2">
      <c r="A40" s="263"/>
      <c r="B40" s="263"/>
      <c r="C40" s="310" t="s">
        <v>58</v>
      </c>
      <c r="D40" s="310"/>
      <c r="E40" s="310"/>
      <c r="F40" s="263"/>
      <c r="G40" s="10">
        <f>G41+G42</f>
        <v>0</v>
      </c>
      <c r="H40" s="264"/>
      <c r="I40" s="261"/>
      <c r="J40" s="261"/>
      <c r="K40" s="261"/>
      <c r="L40" s="265"/>
    </row>
    <row r="41" spans="1:12" x14ac:dyDescent="0.2">
      <c r="A41" s="261"/>
      <c r="B41" s="263"/>
      <c r="C41" s="310" t="s">
        <v>60</v>
      </c>
      <c r="D41" s="310"/>
      <c r="E41" s="310"/>
      <c r="F41" s="263" t="s">
        <v>33</v>
      </c>
      <c r="G41" s="10">
        <v>0</v>
      </c>
      <c r="H41" s="264"/>
      <c r="I41" s="261"/>
      <c r="J41" s="261"/>
      <c r="K41" s="261"/>
      <c r="L41" s="265"/>
    </row>
    <row r="42" spans="1:12" x14ac:dyDescent="0.2">
      <c r="A42" s="261"/>
      <c r="B42" s="263"/>
      <c r="C42" s="310" t="s">
        <v>62</v>
      </c>
      <c r="D42" s="310"/>
      <c r="E42" s="310"/>
      <c r="F42" s="263" t="s">
        <v>33</v>
      </c>
      <c r="G42" s="17">
        <v>0</v>
      </c>
      <c r="H42" s="264"/>
      <c r="I42" s="261"/>
      <c r="J42" s="261"/>
      <c r="K42" s="261"/>
      <c r="L42" s="265"/>
    </row>
    <row r="43" spans="1:12" x14ac:dyDescent="0.2">
      <c r="A43" s="284" t="s">
        <v>80</v>
      </c>
      <c r="B43" s="262" t="s">
        <v>67</v>
      </c>
      <c r="C43" s="310"/>
      <c r="D43" s="310"/>
      <c r="E43" s="310"/>
      <c r="F43" s="263"/>
      <c r="G43" s="17">
        <f>G44+G47</f>
        <v>12396989.030000001</v>
      </c>
      <c r="H43" s="264"/>
      <c r="I43" s="261"/>
      <c r="J43" s="261"/>
      <c r="K43" s="261"/>
      <c r="L43" s="265"/>
    </row>
    <row r="44" spans="1:12" x14ac:dyDescent="0.2">
      <c r="A44" s="261"/>
      <c r="B44" s="263" t="s">
        <v>12</v>
      </c>
      <c r="C44" s="310" t="s">
        <v>69</v>
      </c>
      <c r="D44" s="310"/>
      <c r="E44" s="310"/>
      <c r="F44" s="263"/>
      <c r="G44" s="10">
        <f>G45-G46</f>
        <v>6617793.29</v>
      </c>
      <c r="H44" s="264"/>
      <c r="I44" s="261"/>
      <c r="J44" s="261"/>
      <c r="K44" s="261"/>
      <c r="L44" s="265"/>
    </row>
    <row r="45" spans="1:12" x14ac:dyDescent="0.2">
      <c r="A45" s="261"/>
      <c r="B45" s="263"/>
      <c r="C45" s="310" t="s">
        <v>69</v>
      </c>
      <c r="D45" s="310"/>
      <c r="E45" s="310"/>
      <c r="F45" s="263"/>
      <c r="G45" s="17">
        <v>8149354.3300000001</v>
      </c>
      <c r="H45" s="264"/>
      <c r="I45" s="261"/>
      <c r="J45" s="261"/>
      <c r="K45" s="261"/>
      <c r="L45" s="265"/>
    </row>
    <row r="46" spans="1:12" x14ac:dyDescent="0.2">
      <c r="A46" s="261"/>
      <c r="B46" s="261"/>
      <c r="C46" s="310" t="s">
        <v>72</v>
      </c>
      <c r="D46" s="310"/>
      <c r="E46" s="310"/>
      <c r="F46" s="263" t="s">
        <v>33</v>
      </c>
      <c r="G46" s="18">
        <v>1531561.04</v>
      </c>
      <c r="H46" s="266"/>
      <c r="I46" s="261"/>
      <c r="J46" s="261"/>
      <c r="K46" s="261"/>
      <c r="L46" s="265"/>
    </row>
    <row r="47" spans="1:12" x14ac:dyDescent="0.2">
      <c r="A47" s="261"/>
      <c r="B47" s="261" t="s">
        <v>15</v>
      </c>
      <c r="C47" s="310" t="s">
        <v>73</v>
      </c>
      <c r="D47" s="310"/>
      <c r="E47" s="310"/>
      <c r="F47" s="261"/>
      <c r="G47" s="12">
        <f>G48-G49</f>
        <v>5779195.7400000002</v>
      </c>
      <c r="H47" s="266"/>
      <c r="I47" s="261"/>
      <c r="J47" s="261"/>
      <c r="K47" s="261"/>
      <c r="L47" s="265"/>
    </row>
    <row r="48" spans="1:12" x14ac:dyDescent="0.2">
      <c r="A48" s="261"/>
      <c r="B48" s="261"/>
      <c r="C48" s="310" t="s">
        <v>73</v>
      </c>
      <c r="D48" s="310"/>
      <c r="E48" s="310"/>
      <c r="F48" s="261"/>
      <c r="G48" s="18">
        <v>6357051.75</v>
      </c>
      <c r="H48" s="266"/>
      <c r="I48" s="261"/>
      <c r="J48" s="261"/>
      <c r="K48" s="261"/>
      <c r="L48" s="265"/>
    </row>
    <row r="49" spans="1:12" x14ac:dyDescent="0.2">
      <c r="B49" s="261"/>
      <c r="C49" s="310" t="s">
        <v>76</v>
      </c>
      <c r="D49" s="310"/>
      <c r="E49" s="310"/>
      <c r="F49" s="263" t="s">
        <v>33</v>
      </c>
      <c r="G49" s="18">
        <v>577856.01</v>
      </c>
      <c r="H49" s="266"/>
      <c r="I49" s="261"/>
      <c r="J49" s="261"/>
      <c r="K49" s="261"/>
      <c r="L49" s="265"/>
    </row>
    <row r="50" spans="1:12" x14ac:dyDescent="0.2">
      <c r="A50" s="261"/>
      <c r="B50" s="261" t="s">
        <v>19</v>
      </c>
      <c r="C50" s="310" t="s">
        <v>84</v>
      </c>
      <c r="D50" s="310"/>
      <c r="E50" s="310"/>
      <c r="F50" s="261"/>
      <c r="G50" s="265"/>
      <c r="H50" s="266"/>
      <c r="I50" s="261"/>
      <c r="J50" s="261"/>
      <c r="K50" s="261"/>
      <c r="L50" s="265"/>
    </row>
    <row r="51" spans="1:12" x14ac:dyDescent="0.2">
      <c r="C51" s="310" t="s">
        <v>78</v>
      </c>
      <c r="D51" s="310"/>
      <c r="E51" s="310"/>
      <c r="F51" s="261"/>
      <c r="H51" s="266"/>
      <c r="I51" s="261"/>
      <c r="J51" s="261"/>
      <c r="K51" s="261"/>
      <c r="L51" s="265"/>
    </row>
    <row r="52" spans="1:12" x14ac:dyDescent="0.2">
      <c r="A52" s="266"/>
      <c r="B52" s="261"/>
      <c r="C52" s="310" t="s">
        <v>79</v>
      </c>
      <c r="D52" s="310"/>
      <c r="E52" s="310"/>
      <c r="F52" s="263" t="s">
        <v>33</v>
      </c>
      <c r="G52" s="261"/>
      <c r="H52" s="264"/>
      <c r="I52" s="261"/>
      <c r="J52" s="261"/>
      <c r="K52" s="261"/>
      <c r="L52" s="265"/>
    </row>
    <row r="53" spans="1:12" x14ac:dyDescent="0.2">
      <c r="A53" s="266"/>
      <c r="B53" s="261"/>
      <c r="C53" s="263"/>
      <c r="D53" s="263"/>
      <c r="E53" s="263"/>
      <c r="F53" s="263"/>
      <c r="G53" s="261"/>
      <c r="H53" s="264"/>
      <c r="I53" s="261"/>
      <c r="J53" s="261"/>
      <c r="K53" s="261"/>
      <c r="L53" s="265"/>
    </row>
    <row r="54" spans="1:12" ht="13.5" thickBot="1" x14ac:dyDescent="0.25">
      <c r="A54" s="266" t="s">
        <v>80</v>
      </c>
      <c r="B54" s="284" t="s">
        <v>81</v>
      </c>
      <c r="C54" s="311"/>
      <c r="D54" s="311"/>
      <c r="E54" s="311"/>
      <c r="F54" s="311"/>
      <c r="G54" s="285">
        <v>4503497.05</v>
      </c>
      <c r="H54" s="303"/>
      <c r="I54" s="304"/>
      <c r="J54" s="304"/>
      <c r="K54" s="304"/>
      <c r="L54" s="265"/>
    </row>
    <row r="55" spans="1:12" ht="14.25" thickTop="1" thickBot="1" x14ac:dyDescent="0.25">
      <c r="A55" s="305" t="s">
        <v>82</v>
      </c>
      <c r="B55" s="306"/>
      <c r="C55" s="306"/>
      <c r="D55" s="306"/>
      <c r="E55" s="306"/>
      <c r="F55" s="307"/>
      <c r="G55" s="15">
        <f>G40+G35+G30+G14+G10+G3+G54+G43</f>
        <v>176184430.97000003</v>
      </c>
      <c r="H55" s="308" t="s">
        <v>83</v>
      </c>
      <c r="I55" s="309"/>
      <c r="J55" s="309"/>
      <c r="K55" s="268"/>
      <c r="L55" s="19">
        <f>L3+L9+L22+L20+L37</f>
        <v>176184430.97</v>
      </c>
    </row>
    <row r="56" spans="1:12" ht="13.5" thickTop="1" x14ac:dyDescent="0.2">
      <c r="A56" s="266"/>
      <c r="B56" s="266"/>
      <c r="C56" s="266"/>
      <c r="D56" s="266"/>
      <c r="E56" s="266"/>
      <c r="F56" s="261"/>
      <c r="G56" s="45">
        <v>0</v>
      </c>
      <c r="L56" s="45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00000000-0004-0000-1900-000000000000}"/>
  </hyperlinks>
  <pageMargins left="0.7" right="0.7" top="0.75" bottom="0.75" header="0.3" footer="0.3"/>
  <legacy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58"/>
  <sheetViews>
    <sheetView topLeftCell="A24" workbookViewId="0">
      <selection activeCell="G49" sqref="G49"/>
    </sheetView>
  </sheetViews>
  <sheetFormatPr defaultRowHeight="12.75" x14ac:dyDescent="0.2"/>
  <cols>
    <col min="1" max="1" width="4" style="11" customWidth="1"/>
    <col min="2" max="4" width="9.140625" style="11"/>
    <col min="5" max="5" width="12.5703125" style="11" customWidth="1"/>
    <col min="6" max="6" width="9.140625" style="11"/>
    <col min="7" max="7" width="12.5703125" style="11" customWidth="1"/>
    <col min="8" max="8" width="4.140625" style="11" customWidth="1"/>
    <col min="9" max="9" width="9.140625" style="11"/>
    <col min="10" max="10" width="22.28515625" style="11" customWidth="1"/>
    <col min="11" max="11" width="13.42578125" style="11" customWidth="1"/>
    <col min="12" max="12" width="18.5703125" style="11" bestFit="1" customWidth="1"/>
    <col min="13" max="14" width="20.28515625" style="11" bestFit="1" customWidth="1"/>
    <col min="15" max="15" width="18.7109375" style="11" bestFit="1" customWidth="1"/>
    <col min="16" max="16384" width="9.140625" style="11"/>
  </cols>
  <sheetData>
    <row r="1" spans="1:12" x14ac:dyDescent="0.2">
      <c r="A1" s="279" t="s">
        <v>293</v>
      </c>
      <c r="B1" s="280"/>
      <c r="C1" s="281"/>
      <c r="D1" s="280"/>
    </row>
    <row r="2" spans="1:12" x14ac:dyDescent="0.2">
      <c r="A2" s="320" t="s">
        <v>8</v>
      </c>
      <c r="B2" s="320"/>
      <c r="C2" s="320"/>
      <c r="D2" s="320"/>
      <c r="E2" s="320"/>
      <c r="F2" s="270"/>
      <c r="G2" s="271"/>
      <c r="H2" s="321" t="s">
        <v>9</v>
      </c>
      <c r="I2" s="322"/>
      <c r="J2" s="322"/>
      <c r="K2" s="272"/>
      <c r="L2" s="273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59"/>
      <c r="G3" s="274">
        <f>G4+G5+G6+G7+G8</f>
        <v>69369198.010000005</v>
      </c>
      <c r="H3" s="260" t="s">
        <v>0</v>
      </c>
      <c r="I3" s="324" t="s">
        <v>11</v>
      </c>
      <c r="J3" s="324"/>
      <c r="K3" s="261"/>
      <c r="L3" s="14">
        <f>L4+L5+L6+L7</f>
        <v>20867303.899999999</v>
      </c>
    </row>
    <row r="4" spans="1:12" x14ac:dyDescent="0.2">
      <c r="A4" s="262"/>
      <c r="B4" s="263" t="s">
        <v>12</v>
      </c>
      <c r="C4" s="310" t="s">
        <v>13</v>
      </c>
      <c r="D4" s="310"/>
      <c r="E4" s="310"/>
      <c r="F4" s="263"/>
      <c r="G4" s="16">
        <v>5902716.5800000001</v>
      </c>
      <c r="H4" s="264"/>
      <c r="I4" s="261" t="s">
        <v>12</v>
      </c>
      <c r="J4" s="261" t="s">
        <v>14</v>
      </c>
      <c r="K4" s="261"/>
      <c r="L4" s="18">
        <v>399307.95</v>
      </c>
    </row>
    <row r="5" spans="1:12" x14ac:dyDescent="0.2">
      <c r="A5" s="262"/>
      <c r="B5" s="263" t="s">
        <v>15</v>
      </c>
      <c r="C5" s="310" t="s">
        <v>16</v>
      </c>
      <c r="D5" s="310"/>
      <c r="E5" s="310"/>
      <c r="F5" s="263"/>
      <c r="G5" s="16">
        <v>4888421.26</v>
      </c>
      <c r="H5" s="264"/>
      <c r="I5" s="261" t="s">
        <v>17</v>
      </c>
      <c r="J5" s="261" t="s">
        <v>18</v>
      </c>
      <c r="K5" s="261"/>
      <c r="L5" s="18">
        <v>0</v>
      </c>
    </row>
    <row r="6" spans="1:12" x14ac:dyDescent="0.2">
      <c r="A6" s="262"/>
      <c r="B6" s="263" t="s">
        <v>19</v>
      </c>
      <c r="C6" s="310" t="s">
        <v>20</v>
      </c>
      <c r="D6" s="310"/>
      <c r="E6" s="310"/>
      <c r="F6" s="263"/>
      <c r="G6" s="16">
        <v>58578060.170000002</v>
      </c>
      <c r="H6" s="264"/>
      <c r="I6" s="261" t="s">
        <v>19</v>
      </c>
      <c r="J6" s="261" t="s">
        <v>21</v>
      </c>
      <c r="K6" s="261"/>
      <c r="L6" s="18">
        <v>9028871.2300000004</v>
      </c>
    </row>
    <row r="7" spans="1:12" x14ac:dyDescent="0.2">
      <c r="A7" s="262"/>
      <c r="B7" s="263" t="s">
        <v>22</v>
      </c>
      <c r="C7" s="310" t="s">
        <v>23</v>
      </c>
      <c r="D7" s="310"/>
      <c r="E7" s="310"/>
      <c r="F7" s="263"/>
      <c r="G7" s="16">
        <v>0</v>
      </c>
      <c r="H7" s="264"/>
      <c r="I7" s="261" t="s">
        <v>22</v>
      </c>
      <c r="J7" s="261" t="s">
        <v>24</v>
      </c>
      <c r="K7" s="261"/>
      <c r="L7" s="18">
        <v>11439124.720000001</v>
      </c>
    </row>
    <row r="8" spans="1:12" x14ac:dyDescent="0.2">
      <c r="A8" s="262"/>
      <c r="B8" s="263" t="s">
        <v>25</v>
      </c>
      <c r="C8" s="310" t="s">
        <v>26</v>
      </c>
      <c r="D8" s="310"/>
      <c r="E8" s="310"/>
      <c r="F8" s="263"/>
      <c r="G8" s="16">
        <v>0</v>
      </c>
      <c r="H8" s="264"/>
      <c r="I8" s="261"/>
      <c r="J8" s="261"/>
      <c r="K8" s="261"/>
      <c r="L8" s="265"/>
    </row>
    <row r="9" spans="1:12" x14ac:dyDescent="0.2">
      <c r="A9" s="263"/>
      <c r="B9" s="263"/>
      <c r="C9" s="310"/>
      <c r="D9" s="310"/>
      <c r="E9" s="310"/>
      <c r="F9" s="263"/>
      <c r="G9" s="263"/>
      <c r="H9" s="264" t="s">
        <v>3</v>
      </c>
      <c r="I9" s="312" t="s">
        <v>27</v>
      </c>
      <c r="J9" s="312"/>
      <c r="K9" s="261"/>
      <c r="L9" s="12">
        <f>L11+L14+L18+L17</f>
        <v>68643227.109000012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63"/>
      <c r="G10" s="13">
        <f>G11-G12</f>
        <v>41789022.700000003</v>
      </c>
      <c r="H10" s="264" t="s">
        <v>1</v>
      </c>
      <c r="I10" s="314" t="s">
        <v>29</v>
      </c>
      <c r="J10" s="314"/>
      <c r="K10" s="261"/>
      <c r="L10" s="12">
        <f>L11+L14</f>
        <v>78015217.739000008</v>
      </c>
    </row>
    <row r="11" spans="1:12" x14ac:dyDescent="0.2">
      <c r="A11" s="262"/>
      <c r="B11" s="263" t="s">
        <v>12</v>
      </c>
      <c r="C11" s="310" t="s">
        <v>30</v>
      </c>
      <c r="D11" s="310"/>
      <c r="E11" s="310"/>
      <c r="F11" s="263"/>
      <c r="G11" s="16">
        <v>41789022.700000003</v>
      </c>
      <c r="H11" s="264"/>
      <c r="I11" s="261" t="s">
        <v>12</v>
      </c>
      <c r="J11" s="261" t="s">
        <v>31</v>
      </c>
      <c r="K11" s="261"/>
      <c r="L11" s="12">
        <f>L12-L13</f>
        <v>60229259.579000004</v>
      </c>
    </row>
    <row r="12" spans="1:12" x14ac:dyDescent="0.2">
      <c r="A12" s="262"/>
      <c r="B12" s="263" t="s">
        <v>15</v>
      </c>
      <c r="C12" s="310" t="s">
        <v>32</v>
      </c>
      <c r="D12" s="310"/>
      <c r="E12" s="310"/>
      <c r="F12" s="263" t="s">
        <v>33</v>
      </c>
      <c r="G12" s="16">
        <v>0</v>
      </c>
      <c r="H12" s="264"/>
      <c r="I12" s="261"/>
      <c r="J12" s="261" t="s">
        <v>31</v>
      </c>
      <c r="K12" s="261"/>
      <c r="L12" s="18">
        <v>61792208.589000002</v>
      </c>
    </row>
    <row r="13" spans="1:12" x14ac:dyDescent="0.2">
      <c r="A13" s="263"/>
      <c r="B13" s="263"/>
      <c r="C13" s="310"/>
      <c r="D13" s="310"/>
      <c r="E13" s="310"/>
      <c r="F13" s="263"/>
      <c r="G13" s="263"/>
      <c r="H13" s="264"/>
      <c r="I13" s="261"/>
      <c r="J13" s="261" t="s">
        <v>34</v>
      </c>
      <c r="K13" s="263" t="s">
        <v>33</v>
      </c>
      <c r="L13" s="18">
        <v>1562949.01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63"/>
      <c r="G14" s="13">
        <f>G15+G22+G33-G20-G27</f>
        <v>33767540.439999998</v>
      </c>
      <c r="H14" s="264"/>
      <c r="I14" s="261" t="s">
        <v>15</v>
      </c>
      <c r="J14" s="261" t="s">
        <v>36</v>
      </c>
      <c r="K14" s="261"/>
      <c r="L14" s="12">
        <f>L15-L16</f>
        <v>17785958.16</v>
      </c>
    </row>
    <row r="15" spans="1:12" x14ac:dyDescent="0.2">
      <c r="A15" s="262"/>
      <c r="B15" s="263" t="s">
        <v>37</v>
      </c>
      <c r="C15" s="310" t="s">
        <v>38</v>
      </c>
      <c r="D15" s="310"/>
      <c r="E15" s="310"/>
      <c r="F15" s="263"/>
      <c r="G15" s="16">
        <v>10971510.99</v>
      </c>
      <c r="H15" s="264"/>
      <c r="I15" s="261"/>
      <c r="J15" s="261" t="s">
        <v>36</v>
      </c>
      <c r="K15" s="261"/>
      <c r="L15" s="18">
        <v>18024722.23</v>
      </c>
    </row>
    <row r="16" spans="1:12" x14ac:dyDescent="0.2">
      <c r="A16" s="262"/>
      <c r="B16" s="283" t="s">
        <v>256</v>
      </c>
      <c r="C16" s="283" t="s">
        <v>257</v>
      </c>
      <c r="D16" s="263"/>
      <c r="E16" s="263"/>
      <c r="F16" s="263"/>
      <c r="G16" s="16">
        <v>1223493.3899999999</v>
      </c>
      <c r="H16" s="264"/>
      <c r="I16" s="261"/>
      <c r="J16" s="261" t="s">
        <v>40</v>
      </c>
      <c r="K16" s="263" t="s">
        <v>33</v>
      </c>
      <c r="L16" s="18">
        <v>238764.07</v>
      </c>
    </row>
    <row r="17" spans="1:12" x14ac:dyDescent="0.2">
      <c r="A17" s="262"/>
      <c r="B17" s="283" t="s">
        <v>258</v>
      </c>
      <c r="C17" s="315" t="s">
        <v>259</v>
      </c>
      <c r="D17" s="315"/>
      <c r="E17" s="315"/>
      <c r="F17" s="283"/>
      <c r="G17" s="16">
        <v>108829.79</v>
      </c>
      <c r="H17" s="264"/>
      <c r="I17" s="261" t="s">
        <v>19</v>
      </c>
      <c r="J17" s="45" t="s">
        <v>248</v>
      </c>
      <c r="K17" s="261"/>
      <c r="L17" s="282">
        <v>-9371990.6300000008</v>
      </c>
    </row>
    <row r="18" spans="1:12" x14ac:dyDescent="0.2">
      <c r="A18" s="262"/>
      <c r="B18" s="283" t="s">
        <v>260</v>
      </c>
      <c r="C18" s="315" t="s">
        <v>262</v>
      </c>
      <c r="D18" s="315"/>
      <c r="E18" s="315"/>
      <c r="F18" s="283"/>
      <c r="G18" s="16">
        <v>1114663.6000000001</v>
      </c>
      <c r="H18" s="264" t="s">
        <v>2</v>
      </c>
      <c r="I18" s="314" t="s">
        <v>44</v>
      </c>
      <c r="J18" s="314"/>
      <c r="K18" s="261"/>
      <c r="L18" s="18">
        <v>0</v>
      </c>
    </row>
    <row r="19" spans="1:12" x14ac:dyDescent="0.2">
      <c r="A19" s="262"/>
      <c r="B19" s="283" t="s">
        <v>263</v>
      </c>
      <c r="C19" s="315" t="s">
        <v>261</v>
      </c>
      <c r="D19" s="315"/>
      <c r="E19" s="315"/>
      <c r="F19" s="283"/>
      <c r="G19" s="16">
        <v>9748017.5999999996</v>
      </c>
      <c r="H19" s="264"/>
      <c r="I19" s="261"/>
      <c r="J19" s="261"/>
      <c r="K19" s="261"/>
      <c r="L19" s="265"/>
    </row>
    <row r="20" spans="1:12" x14ac:dyDescent="0.2">
      <c r="A20" s="262"/>
      <c r="B20" s="283" t="s">
        <v>264</v>
      </c>
      <c r="C20" s="310" t="s">
        <v>39</v>
      </c>
      <c r="D20" s="310"/>
      <c r="E20" s="310"/>
      <c r="F20" s="263" t="s">
        <v>33</v>
      </c>
      <c r="G20" s="16">
        <v>0</v>
      </c>
      <c r="H20" s="264" t="s">
        <v>4</v>
      </c>
      <c r="I20" s="312" t="s">
        <v>46</v>
      </c>
      <c r="J20" s="312"/>
      <c r="K20" s="261"/>
      <c r="L20" s="18">
        <v>0</v>
      </c>
    </row>
    <row r="21" spans="1:12" x14ac:dyDescent="0.2">
      <c r="A21" s="262"/>
      <c r="B21" s="283" t="s">
        <v>268</v>
      </c>
      <c r="C21" s="318" t="s">
        <v>275</v>
      </c>
      <c r="D21" s="310"/>
      <c r="E21" s="310"/>
      <c r="F21" s="283" t="s">
        <v>33</v>
      </c>
      <c r="G21" s="16">
        <v>0</v>
      </c>
      <c r="H21" s="264"/>
      <c r="I21" s="261"/>
      <c r="J21" s="261"/>
      <c r="K21" s="261"/>
      <c r="L21" s="265"/>
    </row>
    <row r="22" spans="1:12" x14ac:dyDescent="0.2">
      <c r="A22" s="262"/>
      <c r="B22" s="283" t="s">
        <v>265</v>
      </c>
      <c r="C22" s="310" t="s">
        <v>41</v>
      </c>
      <c r="D22" s="310"/>
      <c r="E22" s="310"/>
      <c r="F22" s="263"/>
      <c r="G22" s="16">
        <f>G23+G26</f>
        <v>21073221.509999998</v>
      </c>
      <c r="H22" s="264" t="s">
        <v>5</v>
      </c>
      <c r="I22" s="312" t="s">
        <v>48</v>
      </c>
      <c r="J22" s="312"/>
      <c r="K22" s="261"/>
      <c r="L22" s="12">
        <f>L23+L28+L29+L30+L32</f>
        <v>25051853.829999998</v>
      </c>
    </row>
    <row r="23" spans="1:12" x14ac:dyDescent="0.2">
      <c r="A23" s="262"/>
      <c r="B23" s="283" t="s">
        <v>256</v>
      </c>
      <c r="C23" s="283" t="s">
        <v>257</v>
      </c>
      <c r="D23" s="263"/>
      <c r="E23" s="263"/>
      <c r="F23" s="263"/>
      <c r="G23" s="16">
        <v>2842057.77</v>
      </c>
      <c r="H23" s="264"/>
      <c r="I23" s="261" t="s">
        <v>12</v>
      </c>
      <c r="J23" s="261" t="s">
        <v>50</v>
      </c>
      <c r="K23" s="261"/>
      <c r="L23" s="18">
        <v>25000000</v>
      </c>
    </row>
    <row r="24" spans="1:12" x14ac:dyDescent="0.2">
      <c r="A24" s="262"/>
      <c r="B24" s="283" t="s">
        <v>258</v>
      </c>
      <c r="C24" s="283" t="s">
        <v>266</v>
      </c>
      <c r="D24" s="283"/>
      <c r="E24" s="283"/>
      <c r="F24" s="283"/>
      <c r="G24" s="16">
        <v>39679.730000000003</v>
      </c>
      <c r="H24" s="264"/>
      <c r="I24" s="261"/>
      <c r="J24" s="261" t="s">
        <v>52</v>
      </c>
      <c r="K24" s="261"/>
      <c r="L24" s="18">
        <v>0</v>
      </c>
    </row>
    <row r="25" spans="1:12" x14ac:dyDescent="0.2">
      <c r="A25" s="262"/>
      <c r="B25" s="283" t="s">
        <v>260</v>
      </c>
      <c r="C25" s="283" t="s">
        <v>267</v>
      </c>
      <c r="D25" s="283"/>
      <c r="E25" s="283"/>
      <c r="F25" s="283"/>
      <c r="G25" s="16">
        <v>2802378.04</v>
      </c>
      <c r="H25" s="264"/>
      <c r="I25" s="261"/>
      <c r="J25" s="261" t="s">
        <v>54</v>
      </c>
      <c r="K25" s="263" t="s">
        <v>33</v>
      </c>
      <c r="L25" s="267">
        <v>0</v>
      </c>
    </row>
    <row r="26" spans="1:12" x14ac:dyDescent="0.2">
      <c r="A26" s="262"/>
      <c r="B26" s="283" t="s">
        <v>255</v>
      </c>
      <c r="C26" s="283" t="s">
        <v>261</v>
      </c>
      <c r="D26" s="283"/>
      <c r="E26" s="283"/>
      <c r="F26" s="283"/>
      <c r="G26" s="16">
        <v>18231163.739999998</v>
      </c>
      <c r="H26" s="264"/>
      <c r="I26" s="261" t="s">
        <v>15</v>
      </c>
      <c r="J26" s="261" t="s">
        <v>55</v>
      </c>
      <c r="K26" s="261"/>
      <c r="L26" s="18">
        <v>0</v>
      </c>
    </row>
    <row r="27" spans="1:12" x14ac:dyDescent="0.2">
      <c r="B27" s="283" t="s">
        <v>264</v>
      </c>
      <c r="C27" s="310" t="s">
        <v>43</v>
      </c>
      <c r="D27" s="310"/>
      <c r="E27" s="310"/>
      <c r="F27" s="263" t="s">
        <v>33</v>
      </c>
      <c r="G27" s="16">
        <v>0</v>
      </c>
      <c r="H27" s="264"/>
      <c r="I27" s="261" t="s">
        <v>19</v>
      </c>
      <c r="J27" s="261" t="s">
        <v>57</v>
      </c>
      <c r="K27" s="261"/>
      <c r="L27" s="18">
        <v>0</v>
      </c>
    </row>
    <row r="28" spans="1:12" x14ac:dyDescent="0.2">
      <c r="A28" s="262"/>
      <c r="B28" s="283" t="s">
        <v>268</v>
      </c>
      <c r="C28" s="315" t="s">
        <v>269</v>
      </c>
      <c r="D28" s="316"/>
      <c r="E28" s="316"/>
      <c r="F28" s="283" t="s">
        <v>33</v>
      </c>
      <c r="G28" s="16">
        <v>0</v>
      </c>
      <c r="H28" s="264"/>
      <c r="I28" s="261" t="s">
        <v>22</v>
      </c>
      <c r="J28" s="261" t="s">
        <v>59</v>
      </c>
      <c r="K28" s="261"/>
      <c r="L28" s="18">
        <v>51853.83</v>
      </c>
    </row>
    <row r="29" spans="1:12" x14ac:dyDescent="0.2">
      <c r="A29" s="262"/>
      <c r="B29" s="283" t="s">
        <v>270</v>
      </c>
      <c r="C29" s="315" t="s">
        <v>271</v>
      </c>
      <c r="D29" s="315"/>
      <c r="E29" s="315"/>
      <c r="F29" s="283"/>
      <c r="G29" s="288">
        <v>0</v>
      </c>
      <c r="H29" s="264"/>
      <c r="I29" s="261" t="s">
        <v>25</v>
      </c>
      <c r="J29" s="261" t="s">
        <v>61</v>
      </c>
      <c r="K29" s="261"/>
      <c r="L29" s="18">
        <v>0</v>
      </c>
    </row>
    <row r="30" spans="1:12" x14ac:dyDescent="0.2">
      <c r="A30" s="262"/>
      <c r="B30" s="263" t="s">
        <v>22</v>
      </c>
      <c r="C30" s="310" t="s">
        <v>14</v>
      </c>
      <c r="D30" s="310"/>
      <c r="E30" s="310"/>
      <c r="F30" s="263"/>
      <c r="G30" s="286">
        <f>G31-G32</f>
        <v>0</v>
      </c>
      <c r="H30" s="264"/>
      <c r="I30" s="261" t="s">
        <v>63</v>
      </c>
      <c r="J30" s="261" t="s">
        <v>64</v>
      </c>
      <c r="K30" s="261"/>
      <c r="L30" s="18">
        <v>0</v>
      </c>
    </row>
    <row r="31" spans="1:12" x14ac:dyDescent="0.2">
      <c r="A31" s="262"/>
      <c r="B31" s="263" t="s">
        <v>25</v>
      </c>
      <c r="C31" s="310" t="s">
        <v>45</v>
      </c>
      <c r="D31" s="310"/>
      <c r="E31" s="310"/>
      <c r="F31" s="263"/>
      <c r="G31" s="17">
        <v>0</v>
      </c>
      <c r="H31" s="264"/>
      <c r="I31" s="261" t="s">
        <v>65</v>
      </c>
      <c r="J31" s="261" t="s">
        <v>66</v>
      </c>
      <c r="K31" s="261"/>
      <c r="L31" s="18">
        <v>0</v>
      </c>
    </row>
    <row r="32" spans="1:12" x14ac:dyDescent="0.2">
      <c r="A32" s="262"/>
      <c r="B32" s="283" t="s">
        <v>272</v>
      </c>
      <c r="C32" s="315" t="s">
        <v>273</v>
      </c>
      <c r="D32" s="316"/>
      <c r="E32" s="316"/>
      <c r="F32" s="263"/>
      <c r="G32" s="17">
        <v>0</v>
      </c>
      <c r="H32" s="264"/>
      <c r="I32" s="261" t="s">
        <v>68</v>
      </c>
      <c r="J32" s="261" t="s">
        <v>85</v>
      </c>
      <c r="K32" s="263" t="s">
        <v>33</v>
      </c>
      <c r="L32" s="12">
        <f>-L33-L35+L36</f>
        <v>0</v>
      </c>
    </row>
    <row r="33" spans="1:12" x14ac:dyDescent="0.2">
      <c r="B33" s="283" t="s">
        <v>274</v>
      </c>
      <c r="C33" s="310" t="s">
        <v>47</v>
      </c>
      <c r="D33" s="310"/>
      <c r="E33" s="310"/>
      <c r="F33" s="263"/>
      <c r="G33" s="16">
        <v>1722807.94</v>
      </c>
      <c r="H33" s="264"/>
      <c r="I33" s="261"/>
      <c r="J33" s="261" t="s">
        <v>70</v>
      </c>
      <c r="K33" s="263" t="s">
        <v>33</v>
      </c>
      <c r="L33" s="18">
        <v>0</v>
      </c>
    </row>
    <row r="34" spans="1:12" x14ac:dyDescent="0.2">
      <c r="B34" s="283"/>
      <c r="C34" s="317"/>
      <c r="D34" s="317"/>
      <c r="E34" s="317"/>
      <c r="F34" s="317"/>
      <c r="G34" s="16"/>
      <c r="H34" s="264"/>
      <c r="I34" s="261"/>
      <c r="J34" s="261"/>
      <c r="K34" s="263"/>
      <c r="L34" s="18"/>
    </row>
    <row r="35" spans="1:12" x14ac:dyDescent="0.2">
      <c r="A35" s="262" t="s">
        <v>5</v>
      </c>
      <c r="B35" s="262" t="s">
        <v>49</v>
      </c>
      <c r="C35" s="310"/>
      <c r="D35" s="310"/>
      <c r="E35" s="310"/>
      <c r="F35" s="263"/>
      <c r="G35" s="10">
        <f>G36-G37-G38</f>
        <v>0</v>
      </c>
      <c r="H35" s="264"/>
      <c r="I35" s="261"/>
      <c r="J35" s="261" t="s">
        <v>71</v>
      </c>
      <c r="K35" s="263" t="s">
        <v>33</v>
      </c>
      <c r="L35" s="18">
        <v>0</v>
      </c>
    </row>
    <row r="36" spans="1:12" x14ac:dyDescent="0.2">
      <c r="A36" s="262"/>
      <c r="B36" s="263" t="s">
        <v>12</v>
      </c>
      <c r="C36" s="310" t="s">
        <v>51</v>
      </c>
      <c r="D36" s="310"/>
      <c r="E36" s="310"/>
      <c r="F36" s="263"/>
      <c r="G36" s="17">
        <v>0</v>
      </c>
      <c r="H36" s="264"/>
      <c r="I36" s="266"/>
      <c r="J36" s="261" t="s">
        <v>77</v>
      </c>
      <c r="K36" s="261"/>
      <c r="L36" s="18">
        <v>0</v>
      </c>
    </row>
    <row r="37" spans="1:12" x14ac:dyDescent="0.2">
      <c r="A37" s="262"/>
      <c r="B37" s="263"/>
      <c r="C37" s="310" t="s">
        <v>53</v>
      </c>
      <c r="D37" s="310"/>
      <c r="E37" s="310"/>
      <c r="F37" s="263" t="s">
        <v>33</v>
      </c>
      <c r="G37" s="17">
        <v>0</v>
      </c>
      <c r="H37" s="264" t="s">
        <v>6</v>
      </c>
      <c r="I37" s="312" t="s">
        <v>74</v>
      </c>
      <c r="J37" s="312"/>
      <c r="K37" s="261"/>
      <c r="L37" s="12">
        <f>L38+L39</f>
        <v>32849014.739999998</v>
      </c>
    </row>
    <row r="38" spans="1:12" x14ac:dyDescent="0.2">
      <c r="A38" s="262"/>
      <c r="B38" s="263"/>
      <c r="C38" s="313"/>
      <c r="D38" s="313"/>
      <c r="E38" s="313"/>
      <c r="G38" s="17">
        <v>0</v>
      </c>
      <c r="H38" s="264"/>
      <c r="I38" s="261" t="s">
        <v>12</v>
      </c>
      <c r="J38" s="261" t="s">
        <v>75</v>
      </c>
      <c r="K38" s="261"/>
      <c r="L38" s="18">
        <v>31351379.969999999</v>
      </c>
    </row>
    <row r="39" spans="1:12" x14ac:dyDescent="0.2">
      <c r="A39" s="262" t="s">
        <v>6</v>
      </c>
      <c r="B39" s="262" t="s">
        <v>56</v>
      </c>
      <c r="C39" s="310"/>
      <c r="D39" s="310"/>
      <c r="E39" s="310"/>
      <c r="F39" s="263"/>
      <c r="G39" s="9"/>
      <c r="H39" s="264"/>
      <c r="I39" s="261" t="s">
        <v>15</v>
      </c>
      <c r="J39" s="261" t="s">
        <v>77</v>
      </c>
      <c r="K39" s="261"/>
      <c r="L39" s="18">
        <v>1497634.77</v>
      </c>
    </row>
    <row r="40" spans="1:12" x14ac:dyDescent="0.2">
      <c r="A40" s="263"/>
      <c r="B40" s="263"/>
      <c r="C40" s="310" t="s">
        <v>58</v>
      </c>
      <c r="D40" s="310"/>
      <c r="E40" s="310"/>
      <c r="F40" s="263"/>
      <c r="G40" s="10">
        <f>G41+G44+G47</f>
        <v>2449676.75</v>
      </c>
      <c r="H40" s="264"/>
      <c r="I40" s="261"/>
      <c r="J40" s="261"/>
      <c r="K40" s="261"/>
      <c r="L40" s="265"/>
    </row>
    <row r="41" spans="1:12" x14ac:dyDescent="0.2">
      <c r="A41" s="261"/>
      <c r="B41" s="263"/>
      <c r="C41" s="310" t="s">
        <v>60</v>
      </c>
      <c r="D41" s="310"/>
      <c r="E41" s="310"/>
      <c r="F41" s="263" t="s">
        <v>33</v>
      </c>
      <c r="G41" s="10">
        <f>G42-G43</f>
        <v>0</v>
      </c>
      <c r="H41" s="264"/>
      <c r="I41" s="261"/>
      <c r="J41" s="261"/>
      <c r="K41" s="261"/>
      <c r="L41" s="265"/>
    </row>
    <row r="42" spans="1:12" x14ac:dyDescent="0.2">
      <c r="A42" s="261"/>
      <c r="B42" s="263"/>
      <c r="C42" s="310" t="s">
        <v>62</v>
      </c>
      <c r="D42" s="310"/>
      <c r="E42" s="310"/>
      <c r="F42" s="263" t="s">
        <v>33</v>
      </c>
      <c r="G42" s="17">
        <v>0</v>
      </c>
      <c r="H42" s="264"/>
      <c r="I42" s="261"/>
      <c r="J42" s="261"/>
      <c r="K42" s="261"/>
      <c r="L42" s="265"/>
    </row>
    <row r="43" spans="1:12" x14ac:dyDescent="0.2">
      <c r="A43" s="284" t="s">
        <v>80</v>
      </c>
      <c r="B43" s="262" t="s">
        <v>67</v>
      </c>
      <c r="C43" s="310"/>
      <c r="D43" s="310"/>
      <c r="E43" s="310"/>
      <c r="F43" s="263"/>
      <c r="G43" s="17">
        <v>0</v>
      </c>
      <c r="H43" s="264"/>
      <c r="I43" s="261"/>
      <c r="J43" s="261"/>
      <c r="K43" s="261"/>
      <c r="L43" s="265"/>
    </row>
    <row r="44" spans="1:12" x14ac:dyDescent="0.2">
      <c r="A44" s="261"/>
      <c r="B44" s="263" t="s">
        <v>12</v>
      </c>
      <c r="C44" s="310" t="s">
        <v>69</v>
      </c>
      <c r="D44" s="310"/>
      <c r="E44" s="310"/>
      <c r="F44" s="263"/>
      <c r="G44" s="10">
        <f>G45-G46</f>
        <v>1772320.5100000002</v>
      </c>
      <c r="H44" s="264"/>
      <c r="I44" s="261"/>
      <c r="J44" s="261"/>
      <c r="K44" s="261"/>
      <c r="L44" s="265"/>
    </row>
    <row r="45" spans="1:12" x14ac:dyDescent="0.2">
      <c r="A45" s="261"/>
      <c r="B45" s="263"/>
      <c r="C45" s="310" t="s">
        <v>69</v>
      </c>
      <c r="D45" s="310"/>
      <c r="E45" s="310"/>
      <c r="F45" s="263"/>
      <c r="G45" s="17">
        <v>3439853.18</v>
      </c>
      <c r="H45" s="264"/>
      <c r="I45" s="261"/>
      <c r="J45" s="261"/>
      <c r="K45" s="261"/>
      <c r="L45" s="265"/>
    </row>
    <row r="46" spans="1:12" x14ac:dyDescent="0.2">
      <c r="A46" s="261"/>
      <c r="B46" s="261"/>
      <c r="C46" s="310" t="s">
        <v>72</v>
      </c>
      <c r="D46" s="310"/>
      <c r="E46" s="310"/>
      <c r="F46" s="263" t="s">
        <v>33</v>
      </c>
      <c r="G46" s="18">
        <v>1667532.67</v>
      </c>
      <c r="H46" s="266"/>
      <c r="I46" s="261"/>
      <c r="J46" s="261"/>
      <c r="K46" s="261"/>
      <c r="L46" s="265"/>
    </row>
    <row r="47" spans="1:12" x14ac:dyDescent="0.2">
      <c r="A47" s="261"/>
      <c r="B47" s="261" t="s">
        <v>15</v>
      </c>
      <c r="C47" s="310" t="s">
        <v>73</v>
      </c>
      <c r="D47" s="310"/>
      <c r="E47" s="310"/>
      <c r="F47" s="261"/>
      <c r="G47" s="12">
        <f>G48-G49</f>
        <v>677356.24</v>
      </c>
      <c r="H47" s="266"/>
      <c r="I47" s="261"/>
      <c r="J47" s="261"/>
      <c r="K47" s="261"/>
      <c r="L47" s="265"/>
    </row>
    <row r="48" spans="1:12" x14ac:dyDescent="0.2">
      <c r="A48" s="261"/>
      <c r="B48" s="261"/>
      <c r="C48" s="310" t="s">
        <v>73</v>
      </c>
      <c r="D48" s="310"/>
      <c r="E48" s="310"/>
      <c r="F48" s="261"/>
      <c r="G48" s="18">
        <v>1872258.83</v>
      </c>
      <c r="H48" s="266"/>
      <c r="I48" s="261"/>
      <c r="J48" s="261"/>
      <c r="K48" s="261"/>
      <c r="L48" s="265"/>
    </row>
    <row r="49" spans="1:13" x14ac:dyDescent="0.2">
      <c r="B49" s="261"/>
      <c r="C49" s="310" t="s">
        <v>76</v>
      </c>
      <c r="D49" s="310"/>
      <c r="E49" s="310"/>
      <c r="F49" s="263" t="s">
        <v>33</v>
      </c>
      <c r="G49" s="18">
        <v>1194902.5900000001</v>
      </c>
      <c r="H49" s="266"/>
      <c r="I49" s="261"/>
      <c r="J49" s="261"/>
      <c r="K49" s="261"/>
      <c r="L49" s="265"/>
    </row>
    <row r="50" spans="1:13" x14ac:dyDescent="0.2">
      <c r="A50" s="261"/>
      <c r="B50" s="261" t="s">
        <v>19</v>
      </c>
      <c r="C50" s="310" t="s">
        <v>84</v>
      </c>
      <c r="D50" s="310"/>
      <c r="E50" s="310"/>
      <c r="F50" s="261"/>
      <c r="G50" s="265"/>
      <c r="H50" s="266"/>
      <c r="I50" s="261"/>
      <c r="J50" s="261"/>
      <c r="K50" s="261"/>
      <c r="L50" s="265"/>
    </row>
    <row r="51" spans="1:13" x14ac:dyDescent="0.2">
      <c r="C51" s="310" t="s">
        <v>78</v>
      </c>
      <c r="D51" s="310"/>
      <c r="E51" s="310"/>
      <c r="F51" s="261"/>
      <c r="H51" s="266"/>
      <c r="I51" s="261"/>
      <c r="J51" s="261"/>
      <c r="K51" s="261"/>
      <c r="L51" s="265"/>
    </row>
    <row r="52" spans="1:13" x14ac:dyDescent="0.2">
      <c r="A52" s="266"/>
      <c r="B52" s="261"/>
      <c r="C52" s="310" t="s">
        <v>79</v>
      </c>
      <c r="D52" s="310"/>
      <c r="E52" s="310"/>
      <c r="F52" s="263" t="s">
        <v>33</v>
      </c>
      <c r="G52" s="261"/>
      <c r="H52" s="264"/>
      <c r="I52" s="261"/>
      <c r="J52" s="261"/>
      <c r="K52" s="261"/>
      <c r="L52" s="265"/>
      <c r="M52" s="11">
        <f>L37+L22</f>
        <v>57900868.569999993</v>
      </c>
    </row>
    <row r="53" spans="1:13" x14ac:dyDescent="0.2">
      <c r="A53" s="266"/>
      <c r="B53" s="261"/>
      <c r="C53" s="263"/>
      <c r="D53" s="263"/>
      <c r="E53" s="263"/>
      <c r="F53" s="263"/>
      <c r="G53" s="261"/>
      <c r="H53" s="264"/>
      <c r="I53" s="261"/>
      <c r="J53" s="261"/>
      <c r="K53" s="261"/>
      <c r="L53" s="265"/>
      <c r="M53" s="11" t="s">
        <v>294</v>
      </c>
    </row>
    <row r="54" spans="1:13" ht="13.5" thickBot="1" x14ac:dyDescent="0.25">
      <c r="A54" s="266" t="s">
        <v>80</v>
      </c>
      <c r="B54" s="284" t="s">
        <v>81</v>
      </c>
      <c r="C54" s="311"/>
      <c r="D54" s="311"/>
      <c r="E54" s="311"/>
      <c r="F54" s="311"/>
      <c r="G54" s="285">
        <v>35961.68</v>
      </c>
      <c r="H54" s="303"/>
      <c r="I54" s="304"/>
      <c r="J54" s="304"/>
      <c r="K54" s="304"/>
      <c r="L54" s="265"/>
    </row>
    <row r="55" spans="1:13" ht="14.25" thickTop="1" thickBot="1" x14ac:dyDescent="0.25">
      <c r="A55" s="305" t="s">
        <v>82</v>
      </c>
      <c r="B55" s="306"/>
      <c r="C55" s="306"/>
      <c r="D55" s="306"/>
      <c r="E55" s="306"/>
      <c r="F55" s="307"/>
      <c r="G55" s="15">
        <f>G40+G35+G30+G14+G10+G3+G54</f>
        <v>147411399.58000001</v>
      </c>
      <c r="H55" s="308" t="s">
        <v>83</v>
      </c>
      <c r="I55" s="309"/>
      <c r="J55" s="309"/>
      <c r="K55" s="268"/>
      <c r="L55" s="19">
        <f>L3+L9+L22+L20+L37</f>
        <v>147411399.579</v>
      </c>
    </row>
    <row r="56" spans="1:13" ht="13.5" thickTop="1" x14ac:dyDescent="0.2">
      <c r="A56" s="266"/>
      <c r="B56" s="266"/>
      <c r="C56" s="266"/>
      <c r="D56" s="266"/>
      <c r="E56" s="266"/>
      <c r="F56" s="261"/>
      <c r="G56" s="45">
        <v>0</v>
      </c>
      <c r="L56" s="45">
        <f>G56</f>
        <v>0</v>
      </c>
    </row>
    <row r="58" spans="1:13" x14ac:dyDescent="0.2">
      <c r="G58" s="11">
        <f>L55-G55</f>
        <v>-1.0000169277191162E-3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00000000-0004-0000-1A00-000000000000}"/>
  </hyperlinks>
  <pageMargins left="0.7" right="0.7" top="0.75" bottom="0.75" header="0.3" footer="0.3"/>
  <legacy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56"/>
  <sheetViews>
    <sheetView topLeftCell="A34" workbookViewId="0">
      <selection activeCell="L21" sqref="L21"/>
    </sheetView>
  </sheetViews>
  <sheetFormatPr defaultRowHeight="12.75" x14ac:dyDescent="0.2"/>
  <cols>
    <col min="1" max="1" width="4" style="11" customWidth="1"/>
    <col min="2" max="4" width="9.140625" style="11"/>
    <col min="5" max="5" width="12.5703125" style="11" customWidth="1"/>
    <col min="6" max="6" width="9.140625" style="11"/>
    <col min="7" max="7" width="12.5703125" style="11" customWidth="1"/>
    <col min="8" max="8" width="4.140625" style="11" customWidth="1"/>
    <col min="9" max="9" width="9.140625" style="11"/>
    <col min="10" max="10" width="22.28515625" style="11" customWidth="1"/>
    <col min="11" max="11" width="13.42578125" style="11" customWidth="1"/>
    <col min="12" max="12" width="18.5703125" style="11" bestFit="1" customWidth="1"/>
    <col min="13" max="14" width="20.28515625" style="11" bestFit="1" customWidth="1"/>
    <col min="15" max="15" width="18.7109375" style="11" bestFit="1" customWidth="1"/>
    <col min="16" max="16384" width="9.140625" style="11"/>
  </cols>
  <sheetData>
    <row r="1" spans="1:12" x14ac:dyDescent="0.2">
      <c r="A1" s="279" t="s">
        <v>295</v>
      </c>
      <c r="B1" s="280"/>
      <c r="C1" s="281"/>
      <c r="D1" s="280"/>
    </row>
    <row r="2" spans="1:12" x14ac:dyDescent="0.2">
      <c r="A2" s="320" t="s">
        <v>8</v>
      </c>
      <c r="B2" s="320"/>
      <c r="C2" s="320"/>
      <c r="D2" s="320"/>
      <c r="E2" s="320"/>
      <c r="F2" s="270"/>
      <c r="G2" s="271"/>
      <c r="H2" s="321" t="s">
        <v>9</v>
      </c>
      <c r="I2" s="322"/>
      <c r="J2" s="322"/>
      <c r="K2" s="272"/>
      <c r="L2" s="273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59"/>
      <c r="G3" s="274">
        <f>G4+G5+G6+G7+G8</f>
        <v>41861430.609999999</v>
      </c>
      <c r="H3" s="260" t="s">
        <v>0</v>
      </c>
      <c r="I3" s="324" t="s">
        <v>11</v>
      </c>
      <c r="J3" s="324"/>
      <c r="K3" s="261"/>
      <c r="L3" s="14">
        <f>L4+L5+L6+L7</f>
        <v>6287060.0599999996</v>
      </c>
    </row>
    <row r="4" spans="1:12" x14ac:dyDescent="0.2">
      <c r="A4" s="262"/>
      <c r="B4" s="263" t="s">
        <v>12</v>
      </c>
      <c r="C4" s="310" t="s">
        <v>13</v>
      </c>
      <c r="D4" s="310"/>
      <c r="E4" s="310"/>
      <c r="F4" s="263"/>
      <c r="G4" s="16">
        <v>2000</v>
      </c>
      <c r="H4" s="264"/>
      <c r="I4" s="261" t="s">
        <v>12</v>
      </c>
      <c r="J4" s="261" t="s">
        <v>14</v>
      </c>
      <c r="K4" s="261"/>
      <c r="L4" s="18">
        <v>3402070.02</v>
      </c>
    </row>
    <row r="5" spans="1:12" x14ac:dyDescent="0.2">
      <c r="A5" s="262"/>
      <c r="B5" s="263" t="s">
        <v>15</v>
      </c>
      <c r="C5" s="310" t="s">
        <v>16</v>
      </c>
      <c r="D5" s="310"/>
      <c r="E5" s="310"/>
      <c r="F5" s="263"/>
      <c r="G5" s="16">
        <v>25000</v>
      </c>
      <c r="H5" s="264"/>
      <c r="I5" s="261" t="s">
        <v>17</v>
      </c>
      <c r="J5" s="261" t="s">
        <v>18</v>
      </c>
      <c r="K5" s="261"/>
      <c r="L5" s="18">
        <v>0</v>
      </c>
    </row>
    <row r="6" spans="1:12" x14ac:dyDescent="0.2">
      <c r="A6" s="262"/>
      <c r="B6" s="263" t="s">
        <v>19</v>
      </c>
      <c r="C6" s="310" t="s">
        <v>20</v>
      </c>
      <c r="D6" s="310"/>
      <c r="E6" s="310"/>
      <c r="F6" s="263"/>
      <c r="G6" s="16">
        <v>41834430.609999999</v>
      </c>
      <c r="H6" s="264"/>
      <c r="I6" s="261" t="s">
        <v>19</v>
      </c>
      <c r="J6" s="261" t="s">
        <v>21</v>
      </c>
      <c r="K6" s="261"/>
      <c r="L6" s="18">
        <v>2222439.7799999998</v>
      </c>
    </row>
    <row r="7" spans="1:12" x14ac:dyDescent="0.2">
      <c r="A7" s="262"/>
      <c r="B7" s="263" t="s">
        <v>22</v>
      </c>
      <c r="C7" s="310" t="s">
        <v>23</v>
      </c>
      <c r="D7" s="310"/>
      <c r="E7" s="310"/>
      <c r="F7" s="263"/>
      <c r="G7" s="16">
        <v>0</v>
      </c>
      <c r="H7" s="264"/>
      <c r="I7" s="261" t="s">
        <v>22</v>
      </c>
      <c r="J7" s="261" t="s">
        <v>24</v>
      </c>
      <c r="K7" s="261"/>
      <c r="L7" s="18">
        <v>662550.26</v>
      </c>
    </row>
    <row r="8" spans="1:12" x14ac:dyDescent="0.2">
      <c r="A8" s="262"/>
      <c r="B8" s="263" t="s">
        <v>25</v>
      </c>
      <c r="C8" s="310" t="s">
        <v>26</v>
      </c>
      <c r="D8" s="310"/>
      <c r="E8" s="310"/>
      <c r="F8" s="263"/>
      <c r="G8" s="16">
        <v>0</v>
      </c>
      <c r="H8" s="264"/>
      <c r="I8" s="261"/>
      <c r="J8" s="261"/>
      <c r="K8" s="261"/>
      <c r="L8" s="265"/>
    </row>
    <row r="9" spans="1:12" x14ac:dyDescent="0.2">
      <c r="A9" s="263"/>
      <c r="B9" s="263"/>
      <c r="C9" s="310"/>
      <c r="D9" s="310"/>
      <c r="E9" s="310"/>
      <c r="F9" s="263"/>
      <c r="G9" s="263"/>
      <c r="H9" s="264" t="s">
        <v>3</v>
      </c>
      <c r="I9" s="312" t="s">
        <v>27</v>
      </c>
      <c r="J9" s="312"/>
      <c r="K9" s="261"/>
      <c r="L9" s="12">
        <f>L11+L14+L18+L17</f>
        <v>27939548.950000003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63"/>
      <c r="G10" s="13">
        <f>G11-G12</f>
        <v>0</v>
      </c>
      <c r="H10" s="264" t="s">
        <v>1</v>
      </c>
      <c r="I10" s="314" t="s">
        <v>29</v>
      </c>
      <c r="J10" s="314"/>
      <c r="K10" s="261"/>
      <c r="L10" s="12">
        <f>L11+L14</f>
        <v>22700079.850000001</v>
      </c>
    </row>
    <row r="11" spans="1:12" x14ac:dyDescent="0.2">
      <c r="A11" s="262"/>
      <c r="B11" s="263" t="s">
        <v>12</v>
      </c>
      <c r="C11" s="310" t="s">
        <v>30</v>
      </c>
      <c r="D11" s="310"/>
      <c r="E11" s="310"/>
      <c r="F11" s="263"/>
      <c r="G11" s="16">
        <v>0</v>
      </c>
      <c r="H11" s="264"/>
      <c r="I11" s="261" t="s">
        <v>12</v>
      </c>
      <c r="J11" s="261" t="s">
        <v>31</v>
      </c>
      <c r="K11" s="261"/>
      <c r="L11" s="12">
        <f>L12-L13</f>
        <v>22410115.770000003</v>
      </c>
    </row>
    <row r="12" spans="1:12" x14ac:dyDescent="0.2">
      <c r="A12" s="262"/>
      <c r="B12" s="263" t="s">
        <v>15</v>
      </c>
      <c r="C12" s="310" t="s">
        <v>32</v>
      </c>
      <c r="D12" s="310"/>
      <c r="E12" s="310"/>
      <c r="F12" s="263" t="s">
        <v>33</v>
      </c>
      <c r="G12" s="16">
        <v>0</v>
      </c>
      <c r="H12" s="264"/>
      <c r="I12" s="261"/>
      <c r="J12" s="261" t="s">
        <v>31</v>
      </c>
      <c r="K12" s="261"/>
      <c r="L12" s="18">
        <v>45557267.840000004</v>
      </c>
    </row>
    <row r="13" spans="1:12" x14ac:dyDescent="0.2">
      <c r="A13" s="263"/>
      <c r="B13" s="263"/>
      <c r="C13" s="310"/>
      <c r="D13" s="310"/>
      <c r="E13" s="310"/>
      <c r="F13" s="263"/>
      <c r="G13" s="263"/>
      <c r="H13" s="264"/>
      <c r="I13" s="261"/>
      <c r="J13" s="261" t="s">
        <v>34</v>
      </c>
      <c r="K13" s="263" t="s">
        <v>33</v>
      </c>
      <c r="L13" s="18">
        <v>23147152.07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63"/>
      <c r="G14" s="13">
        <f>G15+G22+G33-G20-G27</f>
        <v>33752971.120000005</v>
      </c>
      <c r="H14" s="264"/>
      <c r="I14" s="261" t="s">
        <v>15</v>
      </c>
      <c r="J14" s="261" t="s">
        <v>36</v>
      </c>
      <c r="K14" s="261"/>
      <c r="L14" s="12">
        <f>L15-L16</f>
        <v>289964.07999999996</v>
      </c>
    </row>
    <row r="15" spans="1:12" x14ac:dyDescent="0.2">
      <c r="A15" s="262"/>
      <c r="B15" s="263" t="s">
        <v>37</v>
      </c>
      <c r="C15" s="310" t="s">
        <v>38</v>
      </c>
      <c r="D15" s="310"/>
      <c r="E15" s="310"/>
      <c r="F15" s="263"/>
      <c r="G15" s="16">
        <v>19789752.73</v>
      </c>
      <c r="H15" s="264"/>
      <c r="I15" s="261"/>
      <c r="J15" s="261" t="s">
        <v>36</v>
      </c>
      <c r="K15" s="261"/>
      <c r="L15" s="18">
        <v>729493.34</v>
      </c>
    </row>
    <row r="16" spans="1:12" x14ac:dyDescent="0.2">
      <c r="A16" s="262"/>
      <c r="B16" s="283" t="s">
        <v>256</v>
      </c>
      <c r="C16" s="283" t="s">
        <v>257</v>
      </c>
      <c r="D16" s="263"/>
      <c r="E16" s="263"/>
      <c r="F16" s="263"/>
      <c r="G16" s="16">
        <f>G17+G18</f>
        <v>0</v>
      </c>
      <c r="H16" s="264"/>
      <c r="I16" s="261"/>
      <c r="J16" s="261" t="s">
        <v>40</v>
      </c>
      <c r="K16" s="263" t="s">
        <v>33</v>
      </c>
      <c r="L16" s="18">
        <v>439529.26</v>
      </c>
    </row>
    <row r="17" spans="1:12" x14ac:dyDescent="0.2">
      <c r="A17" s="262"/>
      <c r="B17" s="283" t="s">
        <v>258</v>
      </c>
      <c r="C17" s="315" t="s">
        <v>259</v>
      </c>
      <c r="D17" s="315"/>
      <c r="E17" s="315"/>
      <c r="F17" s="283"/>
      <c r="G17" s="16">
        <v>0</v>
      </c>
      <c r="H17" s="264"/>
      <c r="I17" s="261" t="s">
        <v>19</v>
      </c>
      <c r="J17" s="45" t="s">
        <v>248</v>
      </c>
      <c r="K17" s="261"/>
      <c r="L17" s="282">
        <v>0</v>
      </c>
    </row>
    <row r="18" spans="1:12" x14ac:dyDescent="0.2">
      <c r="A18" s="262"/>
      <c r="B18" s="283" t="s">
        <v>260</v>
      </c>
      <c r="C18" s="315" t="s">
        <v>262</v>
      </c>
      <c r="D18" s="315"/>
      <c r="E18" s="315"/>
      <c r="F18" s="283"/>
      <c r="G18" s="16">
        <v>0</v>
      </c>
      <c r="H18" s="264" t="s">
        <v>2</v>
      </c>
      <c r="I18" s="314" t="s">
        <v>44</v>
      </c>
      <c r="J18" s="314"/>
      <c r="K18" s="261"/>
      <c r="L18" s="18">
        <v>5239469.0999999996</v>
      </c>
    </row>
    <row r="19" spans="1:12" x14ac:dyDescent="0.2">
      <c r="A19" s="262"/>
      <c r="B19" s="283" t="s">
        <v>263</v>
      </c>
      <c r="C19" s="315" t="s">
        <v>261</v>
      </c>
      <c r="D19" s="315"/>
      <c r="E19" s="315"/>
      <c r="F19" s="283"/>
      <c r="G19" s="16">
        <v>0</v>
      </c>
      <c r="H19" s="264"/>
      <c r="I19" s="261"/>
      <c r="J19" s="261"/>
      <c r="K19" s="261"/>
      <c r="L19" s="265"/>
    </row>
    <row r="20" spans="1:12" x14ac:dyDescent="0.2">
      <c r="A20" s="262"/>
      <c r="B20" s="283" t="s">
        <v>264</v>
      </c>
      <c r="C20" s="310" t="s">
        <v>39</v>
      </c>
      <c r="D20" s="310"/>
      <c r="E20" s="310"/>
      <c r="F20" s="263" t="s">
        <v>33</v>
      </c>
      <c r="G20" s="16">
        <v>0</v>
      </c>
      <c r="H20" s="264" t="s">
        <v>4</v>
      </c>
      <c r="I20" s="312" t="s">
        <v>46</v>
      </c>
      <c r="J20" s="312"/>
      <c r="K20" s="261"/>
      <c r="L20" s="18">
        <v>2487251.9500000002</v>
      </c>
    </row>
    <row r="21" spans="1:12" x14ac:dyDescent="0.2">
      <c r="A21" s="262"/>
      <c r="B21" s="283" t="s">
        <v>268</v>
      </c>
      <c r="C21" s="318" t="s">
        <v>275</v>
      </c>
      <c r="D21" s="310"/>
      <c r="E21" s="310"/>
      <c r="F21" s="283" t="s">
        <v>33</v>
      </c>
      <c r="G21" s="16">
        <v>0</v>
      </c>
      <c r="H21" s="264"/>
      <c r="I21" s="261"/>
      <c r="J21" s="261"/>
      <c r="K21" s="261"/>
      <c r="L21" s="265"/>
    </row>
    <row r="22" spans="1:12" x14ac:dyDescent="0.2">
      <c r="A22" s="262"/>
      <c r="B22" s="283" t="s">
        <v>265</v>
      </c>
      <c r="C22" s="310" t="s">
        <v>41</v>
      </c>
      <c r="D22" s="310"/>
      <c r="E22" s="310"/>
      <c r="F22" s="263"/>
      <c r="G22" s="16">
        <f>G23+G26</f>
        <v>13963218.390000001</v>
      </c>
      <c r="H22" s="264" t="s">
        <v>5</v>
      </c>
      <c r="I22" s="312" t="s">
        <v>48</v>
      </c>
      <c r="J22" s="312"/>
      <c r="K22" s="261"/>
      <c r="L22" s="12">
        <f>L23+L28+L29+L30+L32</f>
        <v>15950893.66</v>
      </c>
    </row>
    <row r="23" spans="1:12" x14ac:dyDescent="0.2">
      <c r="A23" s="262"/>
      <c r="B23" s="283" t="s">
        <v>256</v>
      </c>
      <c r="C23" s="283" t="s">
        <v>257</v>
      </c>
      <c r="D23" s="263"/>
      <c r="E23" s="263"/>
      <c r="F23" s="263"/>
      <c r="G23" s="16">
        <v>13963218.390000001</v>
      </c>
      <c r="H23" s="264"/>
      <c r="I23" s="261" t="s">
        <v>12</v>
      </c>
      <c r="J23" s="261" t="s">
        <v>50</v>
      </c>
      <c r="K23" s="261"/>
      <c r="L23" s="18">
        <v>4000000</v>
      </c>
    </row>
    <row r="24" spans="1:12" x14ac:dyDescent="0.2">
      <c r="A24" s="262"/>
      <c r="B24" s="283" t="s">
        <v>258</v>
      </c>
      <c r="C24" s="283" t="s">
        <v>266</v>
      </c>
      <c r="D24" s="283"/>
      <c r="E24" s="283"/>
      <c r="F24" s="283"/>
      <c r="G24" s="16">
        <v>0</v>
      </c>
      <c r="H24" s="264"/>
      <c r="I24" s="261"/>
      <c r="J24" s="261" t="s">
        <v>52</v>
      </c>
      <c r="K24" s="261"/>
      <c r="L24" s="18">
        <v>0</v>
      </c>
    </row>
    <row r="25" spans="1:12" x14ac:dyDescent="0.2">
      <c r="A25" s="262"/>
      <c r="B25" s="283" t="s">
        <v>260</v>
      </c>
      <c r="C25" s="283" t="s">
        <v>267</v>
      </c>
      <c r="D25" s="283"/>
      <c r="E25" s="283"/>
      <c r="F25" s="283"/>
      <c r="G25" s="16">
        <v>0</v>
      </c>
      <c r="H25" s="264"/>
      <c r="I25" s="261"/>
      <c r="J25" s="261" t="s">
        <v>54</v>
      </c>
      <c r="K25" s="263" t="s">
        <v>33</v>
      </c>
      <c r="L25" s="267">
        <v>0</v>
      </c>
    </row>
    <row r="26" spans="1:12" x14ac:dyDescent="0.2">
      <c r="A26" s="262"/>
      <c r="B26" s="283" t="s">
        <v>255</v>
      </c>
      <c r="C26" s="283" t="s">
        <v>261</v>
      </c>
      <c r="D26" s="283"/>
      <c r="E26" s="283"/>
      <c r="F26" s="283"/>
      <c r="G26" s="16">
        <v>0</v>
      </c>
      <c r="H26" s="264"/>
      <c r="I26" s="261" t="s">
        <v>15</v>
      </c>
      <c r="J26" s="261" t="s">
        <v>55</v>
      </c>
      <c r="K26" s="261"/>
      <c r="L26" s="18">
        <v>0</v>
      </c>
    </row>
    <row r="27" spans="1:12" x14ac:dyDescent="0.2">
      <c r="B27" s="283" t="s">
        <v>264</v>
      </c>
      <c r="C27" s="310" t="s">
        <v>43</v>
      </c>
      <c r="D27" s="310"/>
      <c r="E27" s="310"/>
      <c r="F27" s="263" t="s">
        <v>33</v>
      </c>
      <c r="G27" s="16">
        <v>0</v>
      </c>
      <c r="H27" s="264"/>
      <c r="I27" s="261" t="s">
        <v>19</v>
      </c>
      <c r="J27" s="261" t="s">
        <v>57</v>
      </c>
      <c r="K27" s="261"/>
      <c r="L27" s="18">
        <v>0</v>
      </c>
    </row>
    <row r="28" spans="1:12" x14ac:dyDescent="0.2">
      <c r="A28" s="262"/>
      <c r="B28" s="283" t="s">
        <v>268</v>
      </c>
      <c r="C28" s="315" t="s">
        <v>269</v>
      </c>
      <c r="D28" s="316"/>
      <c r="E28" s="316"/>
      <c r="F28" s="283" t="s">
        <v>33</v>
      </c>
      <c r="G28" s="16">
        <v>0</v>
      </c>
      <c r="H28" s="264"/>
      <c r="I28" s="261" t="s">
        <v>22</v>
      </c>
      <c r="J28" s="261" t="s">
        <v>59</v>
      </c>
      <c r="K28" s="261"/>
      <c r="L28" s="18">
        <v>11950893.66</v>
      </c>
    </row>
    <row r="29" spans="1:12" x14ac:dyDescent="0.2">
      <c r="A29" s="262"/>
      <c r="B29" s="283" t="s">
        <v>270</v>
      </c>
      <c r="C29" s="315" t="s">
        <v>271</v>
      </c>
      <c r="D29" s="315"/>
      <c r="E29" s="315"/>
      <c r="F29" s="283"/>
      <c r="G29" s="288">
        <v>0</v>
      </c>
      <c r="H29" s="264"/>
      <c r="I29" s="261" t="s">
        <v>25</v>
      </c>
      <c r="J29" s="261" t="s">
        <v>61</v>
      </c>
      <c r="K29" s="261"/>
      <c r="L29" s="18">
        <v>0</v>
      </c>
    </row>
    <row r="30" spans="1:12" x14ac:dyDescent="0.2">
      <c r="A30" s="262"/>
      <c r="B30" s="263" t="s">
        <v>22</v>
      </c>
      <c r="C30" s="310" t="s">
        <v>14</v>
      </c>
      <c r="D30" s="310"/>
      <c r="E30" s="310"/>
      <c r="F30" s="263"/>
      <c r="G30" s="286">
        <f>G31-G32</f>
        <v>0</v>
      </c>
      <c r="H30" s="264"/>
      <c r="I30" s="261" t="s">
        <v>63</v>
      </c>
      <c r="J30" s="261" t="s">
        <v>64</v>
      </c>
      <c r="K30" s="261"/>
      <c r="L30" s="18">
        <v>0</v>
      </c>
    </row>
    <row r="31" spans="1:12" x14ac:dyDescent="0.2">
      <c r="A31" s="262"/>
      <c r="B31" s="263" t="s">
        <v>25</v>
      </c>
      <c r="C31" s="310" t="s">
        <v>45</v>
      </c>
      <c r="D31" s="310"/>
      <c r="E31" s="310"/>
      <c r="F31" s="263"/>
      <c r="G31" s="17">
        <v>0</v>
      </c>
      <c r="H31" s="264"/>
      <c r="I31" s="261" t="s">
        <v>65</v>
      </c>
      <c r="J31" s="261" t="s">
        <v>66</v>
      </c>
      <c r="K31" s="261"/>
      <c r="L31" s="18">
        <v>0</v>
      </c>
    </row>
    <row r="32" spans="1:12" x14ac:dyDescent="0.2">
      <c r="A32" s="262"/>
      <c r="B32" s="283" t="s">
        <v>272</v>
      </c>
      <c r="C32" s="315" t="s">
        <v>273</v>
      </c>
      <c r="D32" s="316"/>
      <c r="E32" s="316"/>
      <c r="F32" s="263"/>
      <c r="G32" s="17">
        <v>0</v>
      </c>
      <c r="H32" s="264"/>
      <c r="I32" s="261" t="s">
        <v>68</v>
      </c>
      <c r="J32" s="261" t="s">
        <v>85</v>
      </c>
      <c r="K32" s="263" t="s">
        <v>33</v>
      </c>
      <c r="L32" s="12">
        <f>-L33-L35+L36</f>
        <v>0</v>
      </c>
    </row>
    <row r="33" spans="1:12" x14ac:dyDescent="0.2">
      <c r="B33" s="283" t="s">
        <v>274</v>
      </c>
      <c r="C33" s="310" t="s">
        <v>47</v>
      </c>
      <c r="D33" s="310"/>
      <c r="E33" s="310"/>
      <c r="F33" s="263"/>
      <c r="G33" s="16">
        <v>0</v>
      </c>
      <c r="H33" s="264"/>
      <c r="I33" s="261"/>
      <c r="J33" s="261" t="s">
        <v>70</v>
      </c>
      <c r="K33" s="263" t="s">
        <v>33</v>
      </c>
      <c r="L33" s="18">
        <v>0</v>
      </c>
    </row>
    <row r="34" spans="1:12" x14ac:dyDescent="0.2">
      <c r="B34" s="283"/>
      <c r="C34" s="317"/>
      <c r="D34" s="317"/>
      <c r="E34" s="317"/>
      <c r="F34" s="317"/>
      <c r="G34" s="16"/>
      <c r="H34" s="264"/>
      <c r="I34" s="261"/>
      <c r="J34" s="261"/>
      <c r="K34" s="263"/>
      <c r="L34" s="18"/>
    </row>
    <row r="35" spans="1:12" x14ac:dyDescent="0.2">
      <c r="A35" s="262" t="s">
        <v>5</v>
      </c>
      <c r="B35" s="262" t="s">
        <v>49</v>
      </c>
      <c r="C35" s="310"/>
      <c r="D35" s="310"/>
      <c r="E35" s="310"/>
      <c r="F35" s="263"/>
      <c r="G35" s="10">
        <f>G36-G37-G38</f>
        <v>0</v>
      </c>
      <c r="H35" s="264"/>
      <c r="I35" s="261"/>
      <c r="J35" s="261" t="s">
        <v>71</v>
      </c>
      <c r="K35" s="263" t="s">
        <v>33</v>
      </c>
      <c r="L35" s="18">
        <v>0</v>
      </c>
    </row>
    <row r="36" spans="1:12" x14ac:dyDescent="0.2">
      <c r="A36" s="262"/>
      <c r="B36" s="263" t="s">
        <v>12</v>
      </c>
      <c r="C36" s="310" t="s">
        <v>51</v>
      </c>
      <c r="D36" s="310"/>
      <c r="E36" s="310"/>
      <c r="F36" s="263"/>
      <c r="G36" s="17">
        <v>0</v>
      </c>
      <c r="H36" s="264"/>
      <c r="I36" s="266"/>
      <c r="J36" s="261" t="s">
        <v>77</v>
      </c>
      <c r="K36" s="261"/>
      <c r="L36" s="18">
        <v>0</v>
      </c>
    </row>
    <row r="37" spans="1:12" x14ac:dyDescent="0.2">
      <c r="A37" s="262"/>
      <c r="B37" s="263"/>
      <c r="C37" s="310" t="s">
        <v>53</v>
      </c>
      <c r="D37" s="310"/>
      <c r="E37" s="310"/>
      <c r="F37" s="263" t="s">
        <v>33</v>
      </c>
      <c r="G37" s="17">
        <v>0</v>
      </c>
      <c r="H37" s="264" t="s">
        <v>6</v>
      </c>
      <c r="I37" s="312" t="s">
        <v>74</v>
      </c>
      <c r="J37" s="312"/>
      <c r="K37" s="261"/>
      <c r="L37" s="12">
        <f>L38+L39</f>
        <v>26446452.030000001</v>
      </c>
    </row>
    <row r="38" spans="1:12" x14ac:dyDescent="0.2">
      <c r="A38" s="262"/>
      <c r="B38" s="263"/>
      <c r="C38" s="313"/>
      <c r="D38" s="313"/>
      <c r="E38" s="313"/>
      <c r="G38" s="17">
        <v>0</v>
      </c>
      <c r="H38" s="264"/>
      <c r="I38" s="261" t="s">
        <v>12</v>
      </c>
      <c r="J38" s="261" t="s">
        <v>75</v>
      </c>
      <c r="K38" s="261"/>
      <c r="L38" s="18">
        <v>26446452.030000001</v>
      </c>
    </row>
    <row r="39" spans="1:12" x14ac:dyDescent="0.2">
      <c r="A39" s="262" t="s">
        <v>6</v>
      </c>
      <c r="B39" s="262" t="s">
        <v>56</v>
      </c>
      <c r="C39" s="310"/>
      <c r="D39" s="310"/>
      <c r="E39" s="310"/>
      <c r="F39" s="263"/>
      <c r="G39" s="9"/>
      <c r="H39" s="264"/>
      <c r="I39" s="261" t="s">
        <v>15</v>
      </c>
      <c r="J39" s="261" t="s">
        <v>77</v>
      </c>
      <c r="K39" s="261"/>
      <c r="L39" s="18">
        <v>0</v>
      </c>
    </row>
    <row r="40" spans="1:12" x14ac:dyDescent="0.2">
      <c r="A40" s="263"/>
      <c r="B40" s="263"/>
      <c r="C40" s="310" t="s">
        <v>58</v>
      </c>
      <c r="D40" s="310"/>
      <c r="E40" s="310"/>
      <c r="F40" s="263"/>
      <c r="G40" s="10">
        <f>G41+G44+G47</f>
        <v>2721453.1100000003</v>
      </c>
      <c r="H40" s="264"/>
      <c r="I40" s="261"/>
      <c r="J40" s="261"/>
      <c r="K40" s="261"/>
      <c r="L40" s="265"/>
    </row>
    <row r="41" spans="1:12" x14ac:dyDescent="0.2">
      <c r="A41" s="261"/>
      <c r="B41" s="263"/>
      <c r="C41" s="310" t="s">
        <v>60</v>
      </c>
      <c r="D41" s="310"/>
      <c r="E41" s="310"/>
      <c r="F41" s="263" t="s">
        <v>33</v>
      </c>
      <c r="G41" s="10">
        <f>G42-G43</f>
        <v>0</v>
      </c>
      <c r="H41" s="264"/>
      <c r="I41" s="261"/>
      <c r="J41" s="261"/>
      <c r="K41" s="261"/>
      <c r="L41" s="265"/>
    </row>
    <row r="42" spans="1:12" x14ac:dyDescent="0.2">
      <c r="A42" s="261"/>
      <c r="B42" s="263"/>
      <c r="C42" s="310" t="s">
        <v>62</v>
      </c>
      <c r="D42" s="310"/>
      <c r="E42" s="310"/>
      <c r="F42" s="263" t="s">
        <v>33</v>
      </c>
      <c r="G42" s="17">
        <v>0</v>
      </c>
      <c r="H42" s="264"/>
      <c r="I42" s="261"/>
      <c r="J42" s="261"/>
      <c r="K42" s="261"/>
      <c r="L42" s="265"/>
    </row>
    <row r="43" spans="1:12" x14ac:dyDescent="0.2">
      <c r="A43" s="284" t="s">
        <v>80</v>
      </c>
      <c r="B43" s="262" t="s">
        <v>67</v>
      </c>
      <c r="C43" s="310"/>
      <c r="D43" s="310"/>
      <c r="E43" s="310"/>
      <c r="F43" s="263"/>
      <c r="G43" s="17">
        <v>0</v>
      </c>
      <c r="H43" s="264"/>
      <c r="I43" s="261"/>
      <c r="J43" s="261"/>
      <c r="K43" s="261"/>
      <c r="L43" s="265"/>
    </row>
    <row r="44" spans="1:12" x14ac:dyDescent="0.2">
      <c r="A44" s="261"/>
      <c r="B44" s="263" t="s">
        <v>12</v>
      </c>
      <c r="C44" s="310" t="s">
        <v>69</v>
      </c>
      <c r="D44" s="310"/>
      <c r="E44" s="310"/>
      <c r="F44" s="263"/>
      <c r="G44" s="10">
        <f>G45-G46</f>
        <v>524485.95000000007</v>
      </c>
      <c r="H44" s="264"/>
      <c r="I44" s="261"/>
      <c r="J44" s="261"/>
      <c r="K44" s="261"/>
      <c r="L44" s="265"/>
    </row>
    <row r="45" spans="1:12" x14ac:dyDescent="0.2">
      <c r="A45" s="261"/>
      <c r="B45" s="263"/>
      <c r="C45" s="310" t="s">
        <v>69</v>
      </c>
      <c r="D45" s="310"/>
      <c r="E45" s="310"/>
      <c r="F45" s="263"/>
      <c r="G45" s="17">
        <v>1272415.58</v>
      </c>
      <c r="H45" s="264"/>
      <c r="I45" s="261"/>
      <c r="J45" s="261"/>
      <c r="K45" s="261"/>
      <c r="L45" s="265"/>
    </row>
    <row r="46" spans="1:12" x14ac:dyDescent="0.2">
      <c r="A46" s="261"/>
      <c r="B46" s="261"/>
      <c r="C46" s="310" t="s">
        <v>72</v>
      </c>
      <c r="D46" s="310"/>
      <c r="E46" s="310"/>
      <c r="F46" s="263" t="s">
        <v>33</v>
      </c>
      <c r="G46" s="18">
        <v>747929.63</v>
      </c>
      <c r="H46" s="266"/>
      <c r="I46" s="261"/>
      <c r="J46" s="261"/>
      <c r="K46" s="261"/>
      <c r="L46" s="265"/>
    </row>
    <row r="47" spans="1:12" x14ac:dyDescent="0.2">
      <c r="A47" s="261"/>
      <c r="B47" s="261" t="s">
        <v>15</v>
      </c>
      <c r="C47" s="310" t="s">
        <v>73</v>
      </c>
      <c r="D47" s="310"/>
      <c r="E47" s="310"/>
      <c r="F47" s="261"/>
      <c r="G47" s="12">
        <f>G48-G49</f>
        <v>2196967.16</v>
      </c>
      <c r="H47" s="266"/>
      <c r="I47" s="261"/>
      <c r="J47" s="261"/>
      <c r="K47" s="261"/>
      <c r="L47" s="265"/>
    </row>
    <row r="48" spans="1:12" x14ac:dyDescent="0.2">
      <c r="A48" s="261"/>
      <c r="B48" s="261"/>
      <c r="C48" s="310" t="s">
        <v>73</v>
      </c>
      <c r="D48" s="310"/>
      <c r="E48" s="310"/>
      <c r="F48" s="261"/>
      <c r="G48" s="18">
        <v>4338549.04</v>
      </c>
      <c r="H48" s="266"/>
      <c r="I48" s="261"/>
      <c r="J48" s="261"/>
      <c r="K48" s="261"/>
      <c r="L48" s="265"/>
    </row>
    <row r="49" spans="1:12" x14ac:dyDescent="0.2">
      <c r="B49" s="261"/>
      <c r="C49" s="310" t="s">
        <v>76</v>
      </c>
      <c r="D49" s="310"/>
      <c r="E49" s="310"/>
      <c r="F49" s="263" t="s">
        <v>33</v>
      </c>
      <c r="G49" s="18">
        <v>2141581.88</v>
      </c>
      <c r="H49" s="266"/>
      <c r="I49" s="261"/>
      <c r="J49" s="261"/>
      <c r="K49" s="261"/>
      <c r="L49" s="265"/>
    </row>
    <row r="50" spans="1:12" x14ac:dyDescent="0.2">
      <c r="A50" s="261"/>
      <c r="B50" s="261" t="s">
        <v>19</v>
      </c>
      <c r="C50" s="310" t="s">
        <v>84</v>
      </c>
      <c r="D50" s="310"/>
      <c r="E50" s="310"/>
      <c r="F50" s="261"/>
      <c r="G50" s="265"/>
      <c r="H50" s="266"/>
      <c r="I50" s="261"/>
      <c r="J50" s="261"/>
      <c r="K50" s="261"/>
      <c r="L50" s="265"/>
    </row>
    <row r="51" spans="1:12" x14ac:dyDescent="0.2">
      <c r="C51" s="310" t="s">
        <v>78</v>
      </c>
      <c r="D51" s="310"/>
      <c r="E51" s="310"/>
      <c r="F51" s="261"/>
      <c r="H51" s="266"/>
      <c r="I51" s="261"/>
      <c r="J51" s="261"/>
      <c r="K51" s="261"/>
      <c r="L51" s="265"/>
    </row>
    <row r="52" spans="1:12" x14ac:dyDescent="0.2">
      <c r="A52" s="266"/>
      <c r="B52" s="261"/>
      <c r="C52" s="310" t="s">
        <v>79</v>
      </c>
      <c r="D52" s="310"/>
      <c r="E52" s="310"/>
      <c r="F52" s="263" t="s">
        <v>33</v>
      </c>
      <c r="G52" s="261"/>
      <c r="H52" s="264"/>
      <c r="I52" s="261"/>
      <c r="J52" s="261"/>
      <c r="K52" s="261"/>
      <c r="L52" s="265"/>
    </row>
    <row r="53" spans="1:12" x14ac:dyDescent="0.2">
      <c r="A53" s="266"/>
      <c r="B53" s="261"/>
      <c r="C53" s="263"/>
      <c r="D53" s="263"/>
      <c r="E53" s="263"/>
      <c r="F53" s="263"/>
      <c r="G53" s="261"/>
      <c r="H53" s="264"/>
      <c r="I53" s="261"/>
      <c r="J53" s="261"/>
      <c r="K53" s="261"/>
      <c r="L53" s="265"/>
    </row>
    <row r="54" spans="1:12" ht="13.5" thickBot="1" x14ac:dyDescent="0.25">
      <c r="A54" s="266" t="s">
        <v>80</v>
      </c>
      <c r="B54" s="284" t="s">
        <v>81</v>
      </c>
      <c r="C54" s="311"/>
      <c r="D54" s="311"/>
      <c r="E54" s="311"/>
      <c r="F54" s="311"/>
      <c r="G54" s="285">
        <v>775351.81</v>
      </c>
      <c r="H54" s="303"/>
      <c r="I54" s="304"/>
      <c r="J54" s="304"/>
      <c r="K54" s="304"/>
      <c r="L54" s="265"/>
    </row>
    <row r="55" spans="1:12" ht="14.25" thickTop="1" thickBot="1" x14ac:dyDescent="0.25">
      <c r="A55" s="305" t="s">
        <v>82</v>
      </c>
      <c r="B55" s="306"/>
      <c r="C55" s="306"/>
      <c r="D55" s="306"/>
      <c r="E55" s="306"/>
      <c r="F55" s="307"/>
      <c r="G55" s="15">
        <f>G40+G35+G30+G14+G10+G3+G54</f>
        <v>79111206.650000006</v>
      </c>
      <c r="H55" s="308" t="s">
        <v>83</v>
      </c>
      <c r="I55" s="309"/>
      <c r="J55" s="309"/>
      <c r="K55" s="268"/>
      <c r="L55" s="19">
        <f>L3+L9+L22+L20+L37</f>
        <v>79111206.650000006</v>
      </c>
    </row>
    <row r="56" spans="1:12" ht="13.5" thickTop="1" x14ac:dyDescent="0.2">
      <c r="A56" s="266"/>
      <c r="B56" s="266"/>
      <c r="C56" s="266"/>
      <c r="D56" s="266"/>
      <c r="E56" s="266"/>
      <c r="F56" s="261"/>
      <c r="G56" s="45">
        <v>0</v>
      </c>
      <c r="L56" s="45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00000000-0004-0000-1B00-000000000000}"/>
  </hyperlinks>
  <pageMargins left="0.7" right="0.7" top="0.75" bottom="0.75" header="0.3" footer="0.3"/>
  <legacy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M56"/>
  <sheetViews>
    <sheetView topLeftCell="A33" workbookViewId="0">
      <selection activeCell="N48" sqref="N48:N49"/>
    </sheetView>
  </sheetViews>
  <sheetFormatPr defaultRowHeight="12.75" x14ac:dyDescent="0.2"/>
  <cols>
    <col min="1" max="1" width="4" style="11" customWidth="1"/>
    <col min="2" max="4" width="9.140625" style="11"/>
    <col min="5" max="5" width="12.5703125" style="11" customWidth="1"/>
    <col min="6" max="6" width="9.140625" style="11"/>
    <col min="7" max="7" width="12.5703125" style="11" customWidth="1"/>
    <col min="8" max="8" width="4.140625" style="11" customWidth="1"/>
    <col min="9" max="9" width="9.140625" style="11"/>
    <col min="10" max="10" width="22.28515625" style="11" customWidth="1"/>
    <col min="11" max="11" width="13.42578125" style="11" customWidth="1"/>
    <col min="12" max="12" width="18.5703125" style="11" bestFit="1" customWidth="1"/>
    <col min="13" max="14" width="20.28515625" style="11" bestFit="1" customWidth="1"/>
    <col min="15" max="15" width="18.7109375" style="11" bestFit="1" customWidth="1"/>
    <col min="16" max="16384" width="9.140625" style="11"/>
  </cols>
  <sheetData>
    <row r="1" spans="1:12" x14ac:dyDescent="0.2">
      <c r="A1" s="279" t="s">
        <v>296</v>
      </c>
      <c r="B1" s="280"/>
      <c r="C1" s="281"/>
      <c r="D1" s="280"/>
    </row>
    <row r="2" spans="1:12" x14ac:dyDescent="0.2">
      <c r="A2" s="320" t="s">
        <v>8</v>
      </c>
      <c r="B2" s="320"/>
      <c r="C2" s="320"/>
      <c r="D2" s="320"/>
      <c r="E2" s="320"/>
      <c r="F2" s="270"/>
      <c r="G2" s="271"/>
      <c r="H2" s="321" t="s">
        <v>9</v>
      </c>
      <c r="I2" s="322"/>
      <c r="J2" s="322"/>
      <c r="K2" s="272"/>
      <c r="L2" s="273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59"/>
      <c r="G3" s="274">
        <f>G4+G5+G6+G7+G8</f>
        <v>14988472.68</v>
      </c>
      <c r="H3" s="260" t="s">
        <v>0</v>
      </c>
      <c r="I3" s="324" t="s">
        <v>11</v>
      </c>
      <c r="J3" s="324"/>
      <c r="K3" s="261"/>
      <c r="L3" s="14">
        <f>L4+L5+L6+L7</f>
        <v>15046283.85</v>
      </c>
    </row>
    <row r="4" spans="1:12" x14ac:dyDescent="0.2">
      <c r="A4" s="262"/>
      <c r="B4" s="263" t="s">
        <v>12</v>
      </c>
      <c r="C4" s="310" t="s">
        <v>13</v>
      </c>
      <c r="D4" s="310"/>
      <c r="E4" s="310"/>
      <c r="F4" s="263"/>
      <c r="G4" s="16">
        <v>399965.94</v>
      </c>
      <c r="H4" s="264"/>
      <c r="I4" s="261" t="s">
        <v>12</v>
      </c>
      <c r="J4" s="261" t="s">
        <v>14</v>
      </c>
      <c r="K4" s="261"/>
      <c r="L4" s="18">
        <v>6239558.0700000003</v>
      </c>
    </row>
    <row r="5" spans="1:12" x14ac:dyDescent="0.2">
      <c r="A5" s="262"/>
      <c r="B5" s="263" t="s">
        <v>15</v>
      </c>
      <c r="C5" s="310" t="s">
        <v>16</v>
      </c>
      <c r="D5" s="310"/>
      <c r="E5" s="310"/>
      <c r="F5" s="263"/>
      <c r="G5" s="16">
        <v>0</v>
      </c>
      <c r="H5" s="264"/>
      <c r="I5" s="261" t="s">
        <v>17</v>
      </c>
      <c r="J5" s="261" t="s">
        <v>18</v>
      </c>
      <c r="K5" s="261"/>
      <c r="L5" s="18">
        <v>0</v>
      </c>
    </row>
    <row r="6" spans="1:12" x14ac:dyDescent="0.2">
      <c r="A6" s="262"/>
      <c r="B6" s="263" t="s">
        <v>19</v>
      </c>
      <c r="C6" s="310" t="s">
        <v>20</v>
      </c>
      <c r="D6" s="310"/>
      <c r="E6" s="310"/>
      <c r="F6" s="263"/>
      <c r="G6" s="16">
        <v>0</v>
      </c>
      <c r="H6" s="264"/>
      <c r="I6" s="261" t="s">
        <v>19</v>
      </c>
      <c r="J6" s="261" t="s">
        <v>21</v>
      </c>
      <c r="K6" s="261"/>
      <c r="L6" s="18">
        <v>2073584.94</v>
      </c>
    </row>
    <row r="7" spans="1:12" x14ac:dyDescent="0.2">
      <c r="A7" s="262"/>
      <c r="B7" s="263" t="s">
        <v>22</v>
      </c>
      <c r="C7" s="310" t="s">
        <v>23</v>
      </c>
      <c r="D7" s="310"/>
      <c r="E7" s="310"/>
      <c r="F7" s="263"/>
      <c r="G7" s="16">
        <v>106417.56</v>
      </c>
      <c r="H7" s="264"/>
      <c r="I7" s="261" t="s">
        <v>22</v>
      </c>
      <c r="J7" s="261" t="s">
        <v>24</v>
      </c>
      <c r="K7" s="261"/>
      <c r="L7" s="18">
        <v>6733140.8399999999</v>
      </c>
    </row>
    <row r="8" spans="1:12" x14ac:dyDescent="0.2">
      <c r="A8" s="262"/>
      <c r="B8" s="263" t="s">
        <v>25</v>
      </c>
      <c r="C8" s="310" t="s">
        <v>26</v>
      </c>
      <c r="D8" s="310"/>
      <c r="E8" s="310"/>
      <c r="F8" s="263"/>
      <c r="G8" s="16">
        <v>14482089.18</v>
      </c>
      <c r="H8" s="264"/>
      <c r="I8" s="261"/>
      <c r="J8" s="261"/>
      <c r="K8" s="261"/>
      <c r="L8" s="265"/>
    </row>
    <row r="9" spans="1:12" x14ac:dyDescent="0.2">
      <c r="A9" s="263"/>
      <c r="B9" s="263"/>
      <c r="C9" s="310"/>
      <c r="D9" s="310"/>
      <c r="E9" s="310"/>
      <c r="F9" s="263"/>
      <c r="G9" s="263"/>
      <c r="H9" s="264" t="s">
        <v>3</v>
      </c>
      <c r="I9" s="312" t="s">
        <v>27</v>
      </c>
      <c r="J9" s="312"/>
      <c r="K9" s="261"/>
      <c r="L9" s="12">
        <f>L11+L14+L18+L17</f>
        <v>11190110.330000002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63"/>
      <c r="G10" s="13">
        <f>G11-G12</f>
        <v>0</v>
      </c>
      <c r="H10" s="264" t="s">
        <v>1</v>
      </c>
      <c r="I10" s="314" t="s">
        <v>29</v>
      </c>
      <c r="J10" s="314"/>
      <c r="K10" s="261"/>
      <c r="L10" s="12">
        <f>L11+L14</f>
        <v>13305499.760000002</v>
      </c>
    </row>
    <row r="11" spans="1:12" x14ac:dyDescent="0.2">
      <c r="A11" s="262"/>
      <c r="B11" s="263" t="s">
        <v>12</v>
      </c>
      <c r="C11" s="310" t="s">
        <v>30</v>
      </c>
      <c r="D11" s="310"/>
      <c r="E11" s="310"/>
      <c r="F11" s="263"/>
      <c r="G11" s="16">
        <v>0</v>
      </c>
      <c r="H11" s="264"/>
      <c r="I11" s="261" t="s">
        <v>12</v>
      </c>
      <c r="J11" s="261" t="s">
        <v>31</v>
      </c>
      <c r="K11" s="261"/>
      <c r="L11" s="12">
        <f>L12-L13</f>
        <v>11601634.48</v>
      </c>
    </row>
    <row r="12" spans="1:12" x14ac:dyDescent="0.2">
      <c r="A12" s="262"/>
      <c r="B12" s="263" t="s">
        <v>15</v>
      </c>
      <c r="C12" s="310" t="s">
        <v>32</v>
      </c>
      <c r="D12" s="310"/>
      <c r="E12" s="310"/>
      <c r="F12" s="263" t="s">
        <v>33</v>
      </c>
      <c r="G12" s="16">
        <v>0</v>
      </c>
      <c r="H12" s="264"/>
      <c r="I12" s="261"/>
      <c r="J12" s="261" t="s">
        <v>31</v>
      </c>
      <c r="K12" s="261"/>
      <c r="L12" s="18">
        <v>24535077.370000001</v>
      </c>
    </row>
    <row r="13" spans="1:12" x14ac:dyDescent="0.2">
      <c r="A13" s="263"/>
      <c r="B13" s="263"/>
      <c r="C13" s="310"/>
      <c r="D13" s="310"/>
      <c r="E13" s="310"/>
      <c r="F13" s="263"/>
      <c r="G13" s="263"/>
      <c r="H13" s="264"/>
      <c r="I13" s="261"/>
      <c r="J13" s="261" t="s">
        <v>34</v>
      </c>
      <c r="K13" s="263" t="s">
        <v>33</v>
      </c>
      <c r="L13" s="18">
        <v>12933442.890000001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63"/>
      <c r="G14" s="13">
        <f>G15+G22+G33-G20-G27+G30</f>
        <v>27333761.82</v>
      </c>
      <c r="H14" s="264"/>
      <c r="I14" s="261" t="s">
        <v>15</v>
      </c>
      <c r="J14" s="261" t="s">
        <v>36</v>
      </c>
      <c r="K14" s="261"/>
      <c r="L14" s="12">
        <f>L15-L16</f>
        <v>1703865.2800000003</v>
      </c>
    </row>
    <row r="15" spans="1:12" x14ac:dyDescent="0.2">
      <c r="A15" s="262"/>
      <c r="B15" s="263" t="s">
        <v>37</v>
      </c>
      <c r="C15" s="310" t="s">
        <v>38</v>
      </c>
      <c r="D15" s="310"/>
      <c r="E15" s="310"/>
      <c r="F15" s="263"/>
      <c r="G15" s="16">
        <f>G16+G17+G18</f>
        <v>109512.45</v>
      </c>
      <c r="H15" s="264"/>
      <c r="I15" s="261"/>
      <c r="J15" s="261" t="s">
        <v>36</v>
      </c>
      <c r="K15" s="261"/>
      <c r="L15" s="18">
        <v>3703541.2</v>
      </c>
    </row>
    <row r="16" spans="1:12" x14ac:dyDescent="0.2">
      <c r="A16" s="262"/>
      <c r="B16" s="283" t="s">
        <v>256</v>
      </c>
      <c r="C16" s="283" t="s">
        <v>257</v>
      </c>
      <c r="D16" s="263"/>
      <c r="E16" s="263"/>
      <c r="F16" s="263"/>
      <c r="G16" s="16">
        <v>780</v>
      </c>
      <c r="H16" s="264"/>
      <c r="I16" s="261"/>
      <c r="J16" s="261" t="s">
        <v>40</v>
      </c>
      <c r="K16" s="263" t="s">
        <v>33</v>
      </c>
      <c r="L16" s="18">
        <v>1999675.92</v>
      </c>
    </row>
    <row r="17" spans="1:12" x14ac:dyDescent="0.2">
      <c r="A17" s="262"/>
      <c r="B17" s="283" t="s">
        <v>258</v>
      </c>
      <c r="C17" s="315" t="s">
        <v>259</v>
      </c>
      <c r="D17" s="315"/>
      <c r="E17" s="315"/>
      <c r="F17" s="283"/>
      <c r="G17" s="16">
        <v>4632.6099999999997</v>
      </c>
      <c r="H17" s="264"/>
      <c r="I17" s="261" t="s">
        <v>19</v>
      </c>
      <c r="J17" s="45" t="s">
        <v>248</v>
      </c>
      <c r="K17" s="261"/>
      <c r="L17" s="282">
        <v>-2115389.4300000002</v>
      </c>
    </row>
    <row r="18" spans="1:12" x14ac:dyDescent="0.2">
      <c r="A18" s="262"/>
      <c r="B18" s="283" t="s">
        <v>260</v>
      </c>
      <c r="C18" s="315" t="s">
        <v>262</v>
      </c>
      <c r="D18" s="315"/>
      <c r="E18" s="315"/>
      <c r="F18" s="283"/>
      <c r="G18" s="16">
        <v>104099.84</v>
      </c>
      <c r="H18" s="264" t="s">
        <v>2</v>
      </c>
      <c r="I18" s="314" t="s">
        <v>44</v>
      </c>
      <c r="J18" s="314"/>
      <c r="K18" s="261"/>
      <c r="L18" s="18">
        <v>0</v>
      </c>
    </row>
    <row r="19" spans="1:12" x14ac:dyDescent="0.2">
      <c r="A19" s="262"/>
      <c r="B19" s="283" t="s">
        <v>263</v>
      </c>
      <c r="C19" s="315" t="s">
        <v>261</v>
      </c>
      <c r="D19" s="315"/>
      <c r="E19" s="315"/>
      <c r="F19" s="283"/>
      <c r="G19" s="16">
        <v>0</v>
      </c>
      <c r="H19" s="264"/>
      <c r="I19" s="261"/>
      <c r="J19" s="261"/>
      <c r="K19" s="261"/>
      <c r="L19" s="265"/>
    </row>
    <row r="20" spans="1:12" x14ac:dyDescent="0.2">
      <c r="A20" s="262"/>
      <c r="B20" s="283" t="s">
        <v>264</v>
      </c>
      <c r="C20" s="310" t="s">
        <v>39</v>
      </c>
      <c r="D20" s="310"/>
      <c r="E20" s="310"/>
      <c r="F20" s="263" t="s">
        <v>33</v>
      </c>
      <c r="G20" s="16">
        <v>0</v>
      </c>
      <c r="H20" s="264" t="s">
        <v>4</v>
      </c>
      <c r="I20" s="312" t="s">
        <v>46</v>
      </c>
      <c r="J20" s="312"/>
      <c r="K20" s="261"/>
      <c r="L20" s="18">
        <v>0</v>
      </c>
    </row>
    <row r="21" spans="1:12" x14ac:dyDescent="0.2">
      <c r="A21" s="262"/>
      <c r="B21" s="283" t="s">
        <v>268</v>
      </c>
      <c r="C21" s="318" t="s">
        <v>275</v>
      </c>
      <c r="D21" s="310"/>
      <c r="E21" s="310"/>
      <c r="F21" s="283" t="s">
        <v>33</v>
      </c>
      <c r="G21" s="16">
        <v>0</v>
      </c>
      <c r="H21" s="264"/>
      <c r="I21" s="261"/>
      <c r="J21" s="261"/>
      <c r="K21" s="261"/>
      <c r="L21" s="265"/>
    </row>
    <row r="22" spans="1:12" x14ac:dyDescent="0.2">
      <c r="A22" s="262"/>
      <c r="B22" s="283" t="s">
        <v>265</v>
      </c>
      <c r="C22" s="310" t="s">
        <v>41</v>
      </c>
      <c r="D22" s="310"/>
      <c r="E22" s="310"/>
      <c r="F22" s="263"/>
      <c r="G22" s="16">
        <f>G23+G26</f>
        <v>27149783.280000001</v>
      </c>
      <c r="H22" s="264" t="s">
        <v>5</v>
      </c>
      <c r="I22" s="312" t="s">
        <v>48</v>
      </c>
      <c r="J22" s="312"/>
      <c r="K22" s="261"/>
      <c r="L22" s="12">
        <f>L23+L28+L29+L30+L32</f>
        <v>5100000</v>
      </c>
    </row>
    <row r="23" spans="1:12" x14ac:dyDescent="0.2">
      <c r="A23" s="262"/>
      <c r="B23" s="283" t="s">
        <v>256</v>
      </c>
      <c r="C23" s="283" t="s">
        <v>257</v>
      </c>
      <c r="D23" s="263"/>
      <c r="E23" s="263"/>
      <c r="F23" s="263"/>
      <c r="G23" s="16">
        <v>1252277.1000000001</v>
      </c>
      <c r="H23" s="264"/>
      <c r="I23" s="261" t="s">
        <v>12</v>
      </c>
      <c r="J23" s="261" t="s">
        <v>50</v>
      </c>
      <c r="K23" s="261"/>
      <c r="L23" s="18">
        <v>5100000</v>
      </c>
    </row>
    <row r="24" spans="1:12" x14ac:dyDescent="0.2">
      <c r="A24" s="262"/>
      <c r="B24" s="283" t="s">
        <v>258</v>
      </c>
      <c r="C24" s="283" t="s">
        <v>266</v>
      </c>
      <c r="D24" s="283"/>
      <c r="E24" s="283"/>
      <c r="F24" s="283"/>
      <c r="G24" s="16">
        <v>214092.07</v>
      </c>
      <c r="H24" s="264"/>
      <c r="I24" s="261"/>
      <c r="J24" s="261" t="s">
        <v>52</v>
      </c>
      <c r="K24" s="261"/>
      <c r="L24" s="18">
        <v>0</v>
      </c>
    </row>
    <row r="25" spans="1:12" x14ac:dyDescent="0.2">
      <c r="A25" s="262"/>
      <c r="B25" s="283" t="s">
        <v>260</v>
      </c>
      <c r="C25" s="283" t="s">
        <v>267</v>
      </c>
      <c r="D25" s="283"/>
      <c r="E25" s="283"/>
      <c r="F25" s="283"/>
      <c r="G25" s="16">
        <v>1038185.03</v>
      </c>
      <c r="H25" s="264"/>
      <c r="I25" s="261"/>
      <c r="J25" s="261" t="s">
        <v>54</v>
      </c>
      <c r="K25" s="263" t="s">
        <v>33</v>
      </c>
      <c r="L25" s="267">
        <v>0</v>
      </c>
    </row>
    <row r="26" spans="1:12" x14ac:dyDescent="0.2">
      <c r="A26" s="262"/>
      <c r="B26" s="283" t="s">
        <v>255</v>
      </c>
      <c r="C26" s="283" t="s">
        <v>261</v>
      </c>
      <c r="D26" s="283"/>
      <c r="E26" s="283"/>
      <c r="F26" s="283"/>
      <c r="G26" s="16">
        <v>25897506.18</v>
      </c>
      <c r="H26" s="264"/>
      <c r="I26" s="261" t="s">
        <v>15</v>
      </c>
      <c r="J26" s="261" t="s">
        <v>55</v>
      </c>
      <c r="K26" s="261"/>
      <c r="L26" s="18">
        <v>0</v>
      </c>
    </row>
    <row r="27" spans="1:12" x14ac:dyDescent="0.2">
      <c r="B27" s="283" t="s">
        <v>264</v>
      </c>
      <c r="C27" s="310" t="s">
        <v>43</v>
      </c>
      <c r="D27" s="310"/>
      <c r="E27" s="310"/>
      <c r="F27" s="263" t="s">
        <v>33</v>
      </c>
      <c r="G27" s="16">
        <v>0</v>
      </c>
      <c r="H27" s="264"/>
      <c r="I27" s="261" t="s">
        <v>19</v>
      </c>
      <c r="J27" s="261" t="s">
        <v>57</v>
      </c>
      <c r="K27" s="261"/>
      <c r="L27" s="18">
        <v>0</v>
      </c>
    </row>
    <row r="28" spans="1:12" x14ac:dyDescent="0.2">
      <c r="A28" s="262"/>
      <c r="B28" s="283" t="s">
        <v>268</v>
      </c>
      <c r="C28" s="315" t="s">
        <v>269</v>
      </c>
      <c r="D28" s="316"/>
      <c r="E28" s="316"/>
      <c r="F28" s="283" t="s">
        <v>33</v>
      </c>
      <c r="G28" s="16">
        <v>0</v>
      </c>
      <c r="H28" s="264"/>
      <c r="I28" s="261" t="s">
        <v>22</v>
      </c>
      <c r="J28" s="261" t="s">
        <v>59</v>
      </c>
      <c r="K28" s="261"/>
      <c r="L28" s="18">
        <v>0</v>
      </c>
    </row>
    <row r="29" spans="1:12" x14ac:dyDescent="0.2">
      <c r="A29" s="262"/>
      <c r="B29" s="283" t="s">
        <v>270</v>
      </c>
      <c r="C29" s="315" t="s">
        <v>271</v>
      </c>
      <c r="D29" s="315"/>
      <c r="E29" s="315"/>
      <c r="F29" s="283"/>
      <c r="G29" s="288">
        <v>0</v>
      </c>
      <c r="H29" s="264"/>
      <c r="I29" s="261" t="s">
        <v>25</v>
      </c>
      <c r="J29" s="261" t="s">
        <v>61</v>
      </c>
      <c r="K29" s="261"/>
      <c r="L29" s="18">
        <v>0</v>
      </c>
    </row>
    <row r="30" spans="1:12" x14ac:dyDescent="0.2">
      <c r="A30" s="262"/>
      <c r="B30" s="263" t="s">
        <v>22</v>
      </c>
      <c r="C30" s="310" t="s">
        <v>14</v>
      </c>
      <c r="D30" s="310"/>
      <c r="E30" s="310"/>
      <c r="F30" s="263"/>
      <c r="G30" s="286">
        <v>74430.91</v>
      </c>
      <c r="H30" s="264"/>
      <c r="I30" s="261" t="s">
        <v>63</v>
      </c>
      <c r="J30" s="261" t="s">
        <v>64</v>
      </c>
      <c r="K30" s="261"/>
      <c r="L30" s="18">
        <v>0</v>
      </c>
    </row>
    <row r="31" spans="1:12" x14ac:dyDescent="0.2">
      <c r="A31" s="262"/>
      <c r="B31" s="263" t="s">
        <v>25</v>
      </c>
      <c r="C31" s="310" t="s">
        <v>45</v>
      </c>
      <c r="D31" s="310"/>
      <c r="E31" s="310"/>
      <c r="F31" s="263"/>
      <c r="G31" s="17">
        <v>0</v>
      </c>
      <c r="H31" s="264"/>
      <c r="I31" s="261" t="s">
        <v>65</v>
      </c>
      <c r="J31" s="261" t="s">
        <v>66</v>
      </c>
      <c r="K31" s="261"/>
      <c r="L31" s="18">
        <v>0</v>
      </c>
    </row>
    <row r="32" spans="1:12" x14ac:dyDescent="0.2">
      <c r="A32" s="262"/>
      <c r="B32" s="283" t="s">
        <v>272</v>
      </c>
      <c r="C32" s="315" t="s">
        <v>273</v>
      </c>
      <c r="D32" s="316"/>
      <c r="E32" s="316"/>
      <c r="F32" s="263"/>
      <c r="G32" s="17">
        <v>0</v>
      </c>
      <c r="H32" s="264"/>
      <c r="I32" s="261" t="s">
        <v>68</v>
      </c>
      <c r="J32" s="261" t="s">
        <v>85</v>
      </c>
      <c r="K32" s="263" t="s">
        <v>33</v>
      </c>
      <c r="L32" s="12">
        <f>-L33-L35+L36</f>
        <v>0</v>
      </c>
    </row>
    <row r="33" spans="1:12" x14ac:dyDescent="0.2">
      <c r="B33" s="283" t="s">
        <v>274</v>
      </c>
      <c r="C33" s="310" t="s">
        <v>47</v>
      </c>
      <c r="D33" s="310"/>
      <c r="E33" s="310"/>
      <c r="F33" s="263"/>
      <c r="G33" s="16">
        <v>35.18</v>
      </c>
      <c r="H33" s="264"/>
      <c r="I33" s="261"/>
      <c r="J33" s="261" t="s">
        <v>70</v>
      </c>
      <c r="K33" s="263" t="s">
        <v>33</v>
      </c>
      <c r="L33" s="18">
        <v>0</v>
      </c>
    </row>
    <row r="34" spans="1:12" x14ac:dyDescent="0.2">
      <c r="B34" s="283"/>
      <c r="C34" s="317"/>
      <c r="D34" s="317"/>
      <c r="E34" s="317"/>
      <c r="F34" s="317"/>
      <c r="G34" s="16"/>
      <c r="H34" s="264"/>
      <c r="I34" s="261"/>
      <c r="J34" s="261"/>
      <c r="K34" s="263"/>
      <c r="L34" s="18"/>
    </row>
    <row r="35" spans="1:12" x14ac:dyDescent="0.2">
      <c r="A35" s="262" t="s">
        <v>5</v>
      </c>
      <c r="B35" s="262" t="s">
        <v>49</v>
      </c>
      <c r="C35" s="310"/>
      <c r="D35" s="310"/>
      <c r="E35" s="310"/>
      <c r="F35" s="263"/>
      <c r="G35" s="10">
        <f>G36-G37-G38</f>
        <v>0</v>
      </c>
      <c r="H35" s="264"/>
      <c r="I35" s="261"/>
      <c r="J35" s="261" t="s">
        <v>71</v>
      </c>
      <c r="K35" s="263" t="s">
        <v>33</v>
      </c>
      <c r="L35" s="18">
        <v>0</v>
      </c>
    </row>
    <row r="36" spans="1:12" x14ac:dyDescent="0.2">
      <c r="A36" s="262"/>
      <c r="B36" s="263" t="s">
        <v>12</v>
      </c>
      <c r="C36" s="310" t="s">
        <v>51</v>
      </c>
      <c r="D36" s="310"/>
      <c r="E36" s="310"/>
      <c r="F36" s="263"/>
      <c r="G36" s="17">
        <v>0</v>
      </c>
      <c r="H36" s="264"/>
      <c r="I36" s="266"/>
      <c r="J36" s="261" t="s">
        <v>77</v>
      </c>
      <c r="K36" s="261"/>
      <c r="L36" s="18">
        <v>0</v>
      </c>
    </row>
    <row r="37" spans="1:12" x14ac:dyDescent="0.2">
      <c r="A37" s="262"/>
      <c r="B37" s="263"/>
      <c r="C37" s="310" t="s">
        <v>53</v>
      </c>
      <c r="D37" s="310"/>
      <c r="E37" s="310"/>
      <c r="F37" s="263" t="s">
        <v>33</v>
      </c>
      <c r="G37" s="17">
        <v>0</v>
      </c>
      <c r="H37" s="264" t="s">
        <v>6</v>
      </c>
      <c r="I37" s="312" t="s">
        <v>74</v>
      </c>
      <c r="J37" s="312"/>
      <c r="K37" s="261"/>
      <c r="L37" s="12">
        <f>L38+L39</f>
        <v>10994680.460000001</v>
      </c>
    </row>
    <row r="38" spans="1:12" x14ac:dyDescent="0.2">
      <c r="A38" s="262"/>
      <c r="B38" s="263"/>
      <c r="C38" s="313"/>
      <c r="D38" s="313"/>
      <c r="E38" s="313"/>
      <c r="G38" s="17">
        <v>0</v>
      </c>
      <c r="H38" s="264"/>
      <c r="I38" s="261" t="s">
        <v>12</v>
      </c>
      <c r="J38" s="261" t="s">
        <v>75</v>
      </c>
      <c r="K38" s="261"/>
      <c r="L38" s="18">
        <v>8925983.5899999999</v>
      </c>
    </row>
    <row r="39" spans="1:12" x14ac:dyDescent="0.2">
      <c r="A39" s="262" t="s">
        <v>6</v>
      </c>
      <c r="B39" s="262" t="s">
        <v>56</v>
      </c>
      <c r="C39" s="310"/>
      <c r="D39" s="310"/>
      <c r="E39" s="310"/>
      <c r="F39" s="263"/>
      <c r="G39" s="9"/>
      <c r="H39" s="264"/>
      <c r="I39" s="261" t="s">
        <v>15</v>
      </c>
      <c r="J39" s="261" t="s">
        <v>77</v>
      </c>
      <c r="K39" s="261"/>
      <c r="L39" s="18">
        <v>2068696.87</v>
      </c>
    </row>
    <row r="40" spans="1:12" x14ac:dyDescent="0.2">
      <c r="A40" s="263"/>
      <c r="B40" s="263"/>
      <c r="C40" s="310" t="s">
        <v>58</v>
      </c>
      <c r="D40" s="310"/>
      <c r="E40" s="310"/>
      <c r="F40" s="263"/>
      <c r="G40" s="10">
        <f>G41+G44+G47</f>
        <v>1500</v>
      </c>
      <c r="H40" s="264"/>
      <c r="I40" s="261"/>
      <c r="J40" s="261"/>
      <c r="K40" s="261"/>
      <c r="L40" s="265"/>
    </row>
    <row r="41" spans="1:12" x14ac:dyDescent="0.2">
      <c r="A41" s="261"/>
      <c r="B41" s="263"/>
      <c r="C41" s="310" t="s">
        <v>60</v>
      </c>
      <c r="D41" s="310"/>
      <c r="E41" s="310"/>
      <c r="F41" s="263" t="s">
        <v>33</v>
      </c>
      <c r="G41" s="10">
        <f>G42-G43</f>
        <v>0</v>
      </c>
      <c r="H41" s="264"/>
      <c r="I41" s="261"/>
      <c r="J41" s="261"/>
      <c r="K41" s="261"/>
      <c r="L41" s="265"/>
    </row>
    <row r="42" spans="1:12" x14ac:dyDescent="0.2">
      <c r="A42" s="261"/>
      <c r="B42" s="263"/>
      <c r="C42" s="310" t="s">
        <v>62</v>
      </c>
      <c r="D42" s="310"/>
      <c r="E42" s="310"/>
      <c r="F42" s="263" t="s">
        <v>33</v>
      </c>
      <c r="G42" s="17">
        <v>0</v>
      </c>
      <c r="H42" s="264"/>
      <c r="I42" s="261"/>
      <c r="J42" s="261"/>
      <c r="K42" s="261"/>
      <c r="L42" s="265"/>
    </row>
    <row r="43" spans="1:12" x14ac:dyDescent="0.2">
      <c r="A43" s="284" t="s">
        <v>80</v>
      </c>
      <c r="B43" s="262" t="s">
        <v>67</v>
      </c>
      <c r="C43" s="310"/>
      <c r="D43" s="310"/>
      <c r="E43" s="310"/>
      <c r="F43" s="263"/>
      <c r="G43" s="17">
        <v>0</v>
      </c>
      <c r="H43" s="264"/>
      <c r="I43" s="261"/>
      <c r="J43" s="261"/>
      <c r="K43" s="261"/>
      <c r="L43" s="265"/>
    </row>
    <row r="44" spans="1:12" x14ac:dyDescent="0.2">
      <c r="A44" s="261"/>
      <c r="B44" s="263" t="s">
        <v>12</v>
      </c>
      <c r="C44" s="310" t="s">
        <v>69</v>
      </c>
      <c r="D44" s="310"/>
      <c r="E44" s="310"/>
      <c r="F44" s="263"/>
      <c r="G44" s="10">
        <f>G45-G46</f>
        <v>1500</v>
      </c>
      <c r="H44" s="264"/>
      <c r="I44" s="261"/>
      <c r="J44" s="261"/>
      <c r="K44" s="261"/>
      <c r="L44" s="265"/>
    </row>
    <row r="45" spans="1:12" x14ac:dyDescent="0.2">
      <c r="A45" s="261"/>
      <c r="B45" s="263"/>
      <c r="C45" s="310" t="s">
        <v>69</v>
      </c>
      <c r="D45" s="310"/>
      <c r="E45" s="310"/>
      <c r="F45" s="263"/>
      <c r="G45" s="17">
        <v>162712.32999999999</v>
      </c>
      <c r="H45" s="264"/>
      <c r="I45" s="261"/>
      <c r="J45" s="261"/>
      <c r="K45" s="261"/>
      <c r="L45" s="265"/>
    </row>
    <row r="46" spans="1:12" x14ac:dyDescent="0.2">
      <c r="A46" s="261"/>
      <c r="B46" s="261"/>
      <c r="C46" s="310" t="s">
        <v>72</v>
      </c>
      <c r="D46" s="310"/>
      <c r="E46" s="310"/>
      <c r="F46" s="263" t="s">
        <v>33</v>
      </c>
      <c r="G46" s="18">
        <v>161212.32999999999</v>
      </c>
      <c r="H46" s="266"/>
      <c r="I46" s="261"/>
      <c r="J46" s="261"/>
      <c r="K46" s="261"/>
      <c r="L46" s="265"/>
    </row>
    <row r="47" spans="1:12" x14ac:dyDescent="0.2">
      <c r="A47" s="261"/>
      <c r="B47" s="261" t="s">
        <v>15</v>
      </c>
      <c r="C47" s="310" t="s">
        <v>73</v>
      </c>
      <c r="D47" s="310"/>
      <c r="E47" s="310"/>
      <c r="F47" s="261"/>
      <c r="G47" s="12">
        <f>G48-G49</f>
        <v>0</v>
      </c>
      <c r="H47" s="266"/>
      <c r="I47" s="261"/>
      <c r="J47" s="261"/>
      <c r="K47" s="261"/>
      <c r="L47" s="265"/>
    </row>
    <row r="48" spans="1:12" x14ac:dyDescent="0.2">
      <c r="A48" s="261"/>
      <c r="B48" s="261"/>
      <c r="C48" s="310" t="s">
        <v>73</v>
      </c>
      <c r="D48" s="310"/>
      <c r="E48" s="310"/>
      <c r="F48" s="261"/>
      <c r="G48" s="18">
        <v>0</v>
      </c>
      <c r="H48" s="266"/>
      <c r="I48" s="261"/>
      <c r="J48" s="261"/>
      <c r="K48" s="261"/>
      <c r="L48" s="265"/>
    </row>
    <row r="49" spans="1:13" x14ac:dyDescent="0.2">
      <c r="B49" s="261"/>
      <c r="C49" s="310" t="s">
        <v>76</v>
      </c>
      <c r="D49" s="310"/>
      <c r="E49" s="310"/>
      <c r="F49" s="263" t="s">
        <v>33</v>
      </c>
      <c r="G49" s="18">
        <v>0</v>
      </c>
      <c r="H49" s="266"/>
      <c r="I49" s="261"/>
      <c r="J49" s="261"/>
      <c r="K49" s="261"/>
      <c r="L49" s="265"/>
    </row>
    <row r="50" spans="1:13" x14ac:dyDescent="0.2">
      <c r="A50" s="261"/>
      <c r="B50" s="261" t="s">
        <v>19</v>
      </c>
      <c r="C50" s="310" t="s">
        <v>84</v>
      </c>
      <c r="D50" s="310"/>
      <c r="E50" s="310"/>
      <c r="F50" s="261"/>
      <c r="G50" s="265"/>
      <c r="H50" s="266"/>
      <c r="I50" s="261"/>
      <c r="J50" s="261"/>
      <c r="K50" s="261"/>
      <c r="L50" s="265"/>
    </row>
    <row r="51" spans="1:13" x14ac:dyDescent="0.2">
      <c r="C51" s="310" t="s">
        <v>78</v>
      </c>
      <c r="D51" s="310"/>
      <c r="E51" s="310"/>
      <c r="F51" s="261"/>
      <c r="H51" s="266"/>
      <c r="I51" s="261"/>
      <c r="J51" s="261"/>
      <c r="K51" s="261"/>
      <c r="L51" s="265"/>
    </row>
    <row r="52" spans="1:13" x14ac:dyDescent="0.2">
      <c r="A52" s="266"/>
      <c r="B52" s="261"/>
      <c r="C52" s="310" t="s">
        <v>79</v>
      </c>
      <c r="D52" s="310"/>
      <c r="E52" s="310"/>
      <c r="F52" s="263" t="s">
        <v>33</v>
      </c>
      <c r="G52" s="261"/>
      <c r="H52" s="264"/>
      <c r="I52" s="261"/>
      <c r="J52" s="261"/>
      <c r="K52" s="261"/>
      <c r="L52" s="265"/>
    </row>
    <row r="53" spans="1:13" x14ac:dyDescent="0.2">
      <c r="A53" s="266"/>
      <c r="B53" s="261"/>
      <c r="C53" s="263"/>
      <c r="D53" s="263"/>
      <c r="E53" s="263"/>
      <c r="F53" s="263"/>
      <c r="G53" s="261"/>
      <c r="H53" s="264"/>
      <c r="I53" s="261"/>
      <c r="J53" s="261"/>
      <c r="K53" s="261"/>
      <c r="L53" s="265"/>
    </row>
    <row r="54" spans="1:13" ht="13.5" thickBot="1" x14ac:dyDescent="0.25">
      <c r="A54" s="266" t="s">
        <v>80</v>
      </c>
      <c r="B54" s="284" t="s">
        <v>81</v>
      </c>
      <c r="C54" s="311"/>
      <c r="D54" s="311"/>
      <c r="E54" s="311"/>
      <c r="F54" s="311"/>
      <c r="G54" s="285">
        <v>7340.14</v>
      </c>
      <c r="H54" s="303"/>
      <c r="I54" s="304"/>
      <c r="J54" s="304"/>
      <c r="K54" s="304"/>
      <c r="L54" s="265"/>
      <c r="M54" s="11">
        <f>G55-L55</f>
        <v>0</v>
      </c>
    </row>
    <row r="55" spans="1:13" ht="14.25" thickTop="1" thickBot="1" x14ac:dyDescent="0.25">
      <c r="A55" s="305" t="s">
        <v>82</v>
      </c>
      <c r="B55" s="306"/>
      <c r="C55" s="306"/>
      <c r="D55" s="306"/>
      <c r="E55" s="306"/>
      <c r="F55" s="307"/>
      <c r="G55" s="15">
        <f>G40+G35+G30+G14+G10+G3+G54-74430.91</f>
        <v>42331074.640000001</v>
      </c>
      <c r="H55" s="308" t="s">
        <v>83</v>
      </c>
      <c r="I55" s="309"/>
      <c r="J55" s="309"/>
      <c r="K55" s="268"/>
      <c r="L55" s="19">
        <f>L3+L9+L22+L20+L37</f>
        <v>42331074.640000001</v>
      </c>
    </row>
    <row r="56" spans="1:13" ht="13.5" thickTop="1" x14ac:dyDescent="0.2">
      <c r="A56" s="266"/>
      <c r="B56" s="266"/>
      <c r="C56" s="266"/>
      <c r="D56" s="266"/>
      <c r="E56" s="266"/>
      <c r="F56" s="261"/>
      <c r="G56" s="45">
        <v>0</v>
      </c>
      <c r="L56" s="45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00000000-0004-0000-1C00-000000000000}"/>
  </hyperlink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9"/>
  <sheetViews>
    <sheetView topLeftCell="A31" workbookViewId="0">
      <selection activeCell="G46" sqref="G46"/>
    </sheetView>
  </sheetViews>
  <sheetFormatPr defaultRowHeight="12.75" x14ac:dyDescent="0.2"/>
  <cols>
    <col min="1" max="1" width="4" style="11" customWidth="1"/>
    <col min="2" max="4" width="9.140625" style="11"/>
    <col min="5" max="5" width="12.5703125" style="11" customWidth="1"/>
    <col min="6" max="6" width="9.140625" style="11"/>
    <col min="7" max="7" width="12.5703125" style="11" customWidth="1"/>
    <col min="8" max="8" width="4.140625" style="11" customWidth="1"/>
    <col min="9" max="9" width="9.140625" style="11"/>
    <col min="10" max="10" width="22.28515625" style="11" customWidth="1"/>
    <col min="11" max="11" width="13.42578125" style="11" customWidth="1"/>
    <col min="12" max="12" width="18.5703125" style="11" bestFit="1" customWidth="1"/>
    <col min="13" max="14" width="20.28515625" style="11" bestFit="1" customWidth="1"/>
    <col min="15" max="15" width="18.7109375" style="11" bestFit="1" customWidth="1"/>
    <col min="16" max="16384" width="9.140625" style="11"/>
  </cols>
  <sheetData>
    <row r="1" spans="1:12" x14ac:dyDescent="0.2">
      <c r="A1" s="279" t="s">
        <v>278</v>
      </c>
      <c r="B1" s="280"/>
      <c r="C1" s="281"/>
      <c r="D1" s="280"/>
    </row>
    <row r="2" spans="1:12" x14ac:dyDescent="0.2">
      <c r="A2" s="320" t="s">
        <v>8</v>
      </c>
      <c r="B2" s="320"/>
      <c r="C2" s="320"/>
      <c r="D2" s="320"/>
      <c r="E2" s="320"/>
      <c r="F2" s="270"/>
      <c r="G2" s="271"/>
      <c r="H2" s="321" t="s">
        <v>9</v>
      </c>
      <c r="I2" s="322"/>
      <c r="J2" s="322"/>
      <c r="K2" s="272"/>
      <c r="L2" s="273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59"/>
      <c r="G3" s="274">
        <f>G4+G5+G6+G7+G8</f>
        <v>5816260.4199999999</v>
      </c>
      <c r="H3" s="260" t="s">
        <v>0</v>
      </c>
      <c r="I3" s="324" t="s">
        <v>11</v>
      </c>
      <c r="J3" s="324"/>
      <c r="K3" s="261"/>
      <c r="L3" s="14">
        <f>L4+L5+L6+L7</f>
        <v>7175100.5599999996</v>
      </c>
    </row>
    <row r="4" spans="1:12" x14ac:dyDescent="0.2">
      <c r="A4" s="262"/>
      <c r="B4" s="263" t="s">
        <v>12</v>
      </c>
      <c r="C4" s="310" t="s">
        <v>13</v>
      </c>
      <c r="D4" s="310"/>
      <c r="E4" s="310"/>
      <c r="F4" s="263"/>
      <c r="G4" s="16">
        <v>16567.400000000001</v>
      </c>
      <c r="H4" s="264"/>
      <c r="I4" s="261" t="s">
        <v>12</v>
      </c>
      <c r="J4" s="261" t="s">
        <v>14</v>
      </c>
      <c r="K4" s="261"/>
      <c r="L4" s="18">
        <v>1924049.1</v>
      </c>
    </row>
    <row r="5" spans="1:12" x14ac:dyDescent="0.2">
      <c r="A5" s="262"/>
      <c r="B5" s="263" t="s">
        <v>15</v>
      </c>
      <c r="C5" s="310" t="s">
        <v>16</v>
      </c>
      <c r="D5" s="310"/>
      <c r="E5" s="310"/>
      <c r="F5" s="263"/>
      <c r="G5" s="16">
        <v>0</v>
      </c>
      <c r="H5" s="264"/>
      <c r="I5" s="261" t="s">
        <v>17</v>
      </c>
      <c r="J5" s="261" t="s">
        <v>18</v>
      </c>
      <c r="K5" s="261"/>
      <c r="L5" s="18">
        <v>0</v>
      </c>
    </row>
    <row r="6" spans="1:12" x14ac:dyDescent="0.2">
      <c r="A6" s="262"/>
      <c r="B6" s="263" t="s">
        <v>19</v>
      </c>
      <c r="C6" s="310" t="s">
        <v>20</v>
      </c>
      <c r="D6" s="310"/>
      <c r="E6" s="310"/>
      <c r="F6" s="263"/>
      <c r="G6" s="16">
        <v>0</v>
      </c>
      <c r="H6" s="264"/>
      <c r="I6" s="261" t="s">
        <v>19</v>
      </c>
      <c r="J6" s="261" t="s">
        <v>21</v>
      </c>
      <c r="K6" s="261"/>
      <c r="L6" s="18">
        <v>211344.9</v>
      </c>
    </row>
    <row r="7" spans="1:12" x14ac:dyDescent="0.2">
      <c r="A7" s="262"/>
      <c r="B7" s="263" t="s">
        <v>22</v>
      </c>
      <c r="C7" s="310" t="s">
        <v>23</v>
      </c>
      <c r="D7" s="310"/>
      <c r="E7" s="310"/>
      <c r="F7" s="263"/>
      <c r="G7" s="16">
        <v>5799693.0199999996</v>
      </c>
      <c r="H7" s="264"/>
      <c r="I7" s="261" t="s">
        <v>22</v>
      </c>
      <c r="J7" s="261" t="s">
        <v>24</v>
      </c>
      <c r="K7" s="261"/>
      <c r="L7" s="18">
        <v>5039706.5599999996</v>
      </c>
    </row>
    <row r="8" spans="1:12" x14ac:dyDescent="0.2">
      <c r="A8" s="262"/>
      <c r="B8" s="263" t="s">
        <v>25</v>
      </c>
      <c r="C8" s="310" t="s">
        <v>26</v>
      </c>
      <c r="D8" s="310"/>
      <c r="E8" s="310"/>
      <c r="F8" s="263"/>
      <c r="G8" s="16">
        <v>0</v>
      </c>
      <c r="H8" s="264"/>
      <c r="I8" s="261"/>
      <c r="J8" s="261"/>
      <c r="K8" s="261"/>
      <c r="L8" s="265"/>
    </row>
    <row r="9" spans="1:12" x14ac:dyDescent="0.2">
      <c r="A9" s="263"/>
      <c r="B9" s="263"/>
      <c r="C9" s="310"/>
      <c r="D9" s="310"/>
      <c r="E9" s="310"/>
      <c r="F9" s="263"/>
      <c r="G9" s="263"/>
      <c r="H9" s="264" t="s">
        <v>3</v>
      </c>
      <c r="I9" s="312" t="s">
        <v>27</v>
      </c>
      <c r="J9" s="312"/>
      <c r="K9" s="261"/>
      <c r="L9" s="12">
        <f>L11+L14+L18+L17</f>
        <v>1318770.55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63"/>
      <c r="G10" s="13">
        <f>G11-G12</f>
        <v>0</v>
      </c>
      <c r="H10" s="264" t="s">
        <v>1</v>
      </c>
      <c r="I10" s="314" t="s">
        <v>29</v>
      </c>
      <c r="J10" s="314"/>
      <c r="K10" s="261"/>
      <c r="L10" s="12">
        <f>L11+L14</f>
        <v>102372.16000000015</v>
      </c>
    </row>
    <row r="11" spans="1:12" x14ac:dyDescent="0.2">
      <c r="A11" s="262"/>
      <c r="B11" s="263" t="s">
        <v>12</v>
      </c>
      <c r="C11" s="310" t="s">
        <v>30</v>
      </c>
      <c r="D11" s="310"/>
      <c r="E11" s="310"/>
      <c r="F11" s="263"/>
      <c r="G11" s="16">
        <v>0</v>
      </c>
      <c r="H11" s="264"/>
      <c r="I11" s="261" t="s">
        <v>12</v>
      </c>
      <c r="J11" s="261" t="s">
        <v>31</v>
      </c>
      <c r="K11" s="261"/>
      <c r="L11" s="12">
        <f>L12-L13</f>
        <v>84379.660000000149</v>
      </c>
    </row>
    <row r="12" spans="1:12" x14ac:dyDescent="0.2">
      <c r="A12" s="262"/>
      <c r="B12" s="263" t="s">
        <v>15</v>
      </c>
      <c r="C12" s="310" t="s">
        <v>32</v>
      </c>
      <c r="D12" s="310"/>
      <c r="E12" s="310"/>
      <c r="F12" s="263" t="s">
        <v>33</v>
      </c>
      <c r="G12" s="16">
        <v>0</v>
      </c>
      <c r="H12" s="264"/>
      <c r="I12" s="261"/>
      <c r="J12" s="261" t="s">
        <v>31</v>
      </c>
      <c r="K12" s="261"/>
      <c r="L12" s="18">
        <v>3840615.99</v>
      </c>
    </row>
    <row r="13" spans="1:12" x14ac:dyDescent="0.2">
      <c r="A13" s="263"/>
      <c r="B13" s="263"/>
      <c r="C13" s="310"/>
      <c r="D13" s="310"/>
      <c r="E13" s="310"/>
      <c r="F13" s="263"/>
      <c r="G13" s="263"/>
      <c r="H13" s="264"/>
      <c r="I13" s="261"/>
      <c r="J13" s="261" t="s">
        <v>34</v>
      </c>
      <c r="K13" s="263" t="s">
        <v>33</v>
      </c>
      <c r="L13" s="18">
        <v>3756236.33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63"/>
      <c r="G14" s="13">
        <f>G15+G22+G33-G20-G27</f>
        <v>2154105.2599999998</v>
      </c>
      <c r="H14" s="264"/>
      <c r="I14" s="261" t="s">
        <v>15</v>
      </c>
      <c r="J14" s="261" t="s">
        <v>36</v>
      </c>
      <c r="K14" s="261"/>
      <c r="L14" s="12">
        <f>L15-L16</f>
        <v>17992.5</v>
      </c>
    </row>
    <row r="15" spans="1:12" x14ac:dyDescent="0.2">
      <c r="A15" s="262"/>
      <c r="B15" s="263" t="s">
        <v>37</v>
      </c>
      <c r="C15" s="310" t="s">
        <v>38</v>
      </c>
      <c r="D15" s="310"/>
      <c r="E15" s="310"/>
      <c r="F15" s="263"/>
      <c r="G15" s="16">
        <f>G16+G19</f>
        <v>703427.88</v>
      </c>
      <c r="H15" s="264"/>
      <c r="I15" s="261"/>
      <c r="J15" s="261" t="s">
        <v>36</v>
      </c>
      <c r="K15" s="261"/>
      <c r="L15" s="18">
        <v>818281.56</v>
      </c>
    </row>
    <row r="16" spans="1:12" x14ac:dyDescent="0.2">
      <c r="A16" s="262"/>
      <c r="B16" s="283" t="s">
        <v>256</v>
      </c>
      <c r="C16" s="283" t="s">
        <v>257</v>
      </c>
      <c r="D16" s="263"/>
      <c r="E16" s="263"/>
      <c r="F16" s="263"/>
      <c r="G16" s="16">
        <f>G17+G18</f>
        <v>133405.16</v>
      </c>
      <c r="H16" s="264"/>
      <c r="I16" s="261"/>
      <c r="J16" s="261" t="s">
        <v>40</v>
      </c>
      <c r="K16" s="263" t="s">
        <v>33</v>
      </c>
      <c r="L16" s="18">
        <v>800289.06</v>
      </c>
    </row>
    <row r="17" spans="1:12" x14ac:dyDescent="0.2">
      <c r="A17" s="262"/>
      <c r="B17" s="283" t="s">
        <v>258</v>
      </c>
      <c r="C17" s="315" t="s">
        <v>259</v>
      </c>
      <c r="D17" s="315"/>
      <c r="E17" s="315"/>
      <c r="F17" s="283"/>
      <c r="G17" s="16">
        <v>63760.24</v>
      </c>
      <c r="H17" s="264"/>
      <c r="I17" s="261" t="s">
        <v>19</v>
      </c>
      <c r="J17" s="45" t="s">
        <v>248</v>
      </c>
      <c r="K17" s="261"/>
      <c r="L17" s="282">
        <v>1216398.3899999999</v>
      </c>
    </row>
    <row r="18" spans="1:12" x14ac:dyDescent="0.2">
      <c r="A18" s="262"/>
      <c r="B18" s="283" t="s">
        <v>260</v>
      </c>
      <c r="C18" s="315" t="s">
        <v>262</v>
      </c>
      <c r="D18" s="315"/>
      <c r="E18" s="315"/>
      <c r="F18" s="283"/>
      <c r="G18" s="16">
        <v>69644.92</v>
      </c>
      <c r="H18" s="264" t="s">
        <v>2</v>
      </c>
      <c r="I18" s="314" t="s">
        <v>44</v>
      </c>
      <c r="J18" s="314"/>
      <c r="K18" s="261"/>
      <c r="L18" s="18">
        <v>0</v>
      </c>
    </row>
    <row r="19" spans="1:12" x14ac:dyDescent="0.2">
      <c r="A19" s="262"/>
      <c r="B19" s="283" t="s">
        <v>263</v>
      </c>
      <c r="C19" s="315" t="s">
        <v>261</v>
      </c>
      <c r="D19" s="315"/>
      <c r="E19" s="315"/>
      <c r="F19" s="283"/>
      <c r="G19" s="16">
        <v>570022.72</v>
      </c>
      <c r="H19" s="264"/>
      <c r="I19" s="261"/>
      <c r="J19" s="261"/>
      <c r="K19" s="261"/>
      <c r="L19" s="265"/>
    </row>
    <row r="20" spans="1:12" x14ac:dyDescent="0.2">
      <c r="A20" s="262"/>
      <c r="B20" s="283" t="s">
        <v>264</v>
      </c>
      <c r="C20" s="310" t="s">
        <v>39</v>
      </c>
      <c r="D20" s="310"/>
      <c r="E20" s="310"/>
      <c r="F20" s="263" t="s">
        <v>33</v>
      </c>
      <c r="G20" s="16">
        <v>0</v>
      </c>
      <c r="H20" s="264" t="s">
        <v>4</v>
      </c>
      <c r="I20" s="312" t="s">
        <v>46</v>
      </c>
      <c r="J20" s="312"/>
      <c r="K20" s="261"/>
      <c r="L20" s="18">
        <v>2146.21</v>
      </c>
    </row>
    <row r="21" spans="1:12" x14ac:dyDescent="0.2">
      <c r="A21" s="262"/>
      <c r="B21" s="283" t="s">
        <v>268</v>
      </c>
      <c r="C21" s="318" t="s">
        <v>275</v>
      </c>
      <c r="D21" s="310"/>
      <c r="E21" s="310"/>
      <c r="F21" s="283" t="s">
        <v>33</v>
      </c>
      <c r="G21" s="16">
        <v>0</v>
      </c>
      <c r="H21" s="264"/>
      <c r="I21" s="261"/>
      <c r="J21" s="261"/>
      <c r="K21" s="261"/>
      <c r="L21" s="265"/>
    </row>
    <row r="22" spans="1:12" x14ac:dyDescent="0.2">
      <c r="A22" s="262"/>
      <c r="B22" s="283" t="s">
        <v>265</v>
      </c>
      <c r="C22" s="310" t="s">
        <v>41</v>
      </c>
      <c r="D22" s="310"/>
      <c r="E22" s="310"/>
      <c r="F22" s="263"/>
      <c r="G22" s="16">
        <f>G23+G26</f>
        <v>2119744.36</v>
      </c>
      <c r="H22" s="264" t="s">
        <v>5</v>
      </c>
      <c r="I22" s="312" t="s">
        <v>48</v>
      </c>
      <c r="J22" s="312"/>
      <c r="K22" s="261"/>
      <c r="L22" s="12">
        <f>L23+L28+L29+L30+L37</f>
        <v>4066492.26</v>
      </c>
    </row>
    <row r="23" spans="1:12" x14ac:dyDescent="0.2">
      <c r="A23" s="262"/>
      <c r="B23" s="283" t="s">
        <v>256</v>
      </c>
      <c r="C23" s="283" t="s">
        <v>257</v>
      </c>
      <c r="D23" s="263"/>
      <c r="E23" s="263"/>
      <c r="F23" s="263"/>
      <c r="G23" s="16">
        <f>G24+G25</f>
        <v>702119.08</v>
      </c>
      <c r="H23" s="264"/>
      <c r="I23" s="261" t="s">
        <v>12</v>
      </c>
      <c r="J23" s="261" t="s">
        <v>50</v>
      </c>
      <c r="K23" s="261"/>
      <c r="L23" s="18">
        <v>3076000</v>
      </c>
    </row>
    <row r="24" spans="1:12" x14ac:dyDescent="0.2">
      <c r="A24" s="262"/>
      <c r="B24" s="283" t="s">
        <v>258</v>
      </c>
      <c r="C24" s="283" t="s">
        <v>266</v>
      </c>
      <c r="D24" s="283"/>
      <c r="E24" s="283"/>
      <c r="F24" s="283"/>
      <c r="G24" s="16">
        <v>580231.87</v>
      </c>
      <c r="H24" s="264"/>
      <c r="I24" s="261"/>
      <c r="J24" s="261" t="s">
        <v>52</v>
      </c>
      <c r="K24" s="261"/>
      <c r="L24" s="18">
        <v>4000000</v>
      </c>
    </row>
    <row r="25" spans="1:12" x14ac:dyDescent="0.2">
      <c r="A25" s="262"/>
      <c r="B25" s="283" t="s">
        <v>260</v>
      </c>
      <c r="C25" s="283" t="s">
        <v>267</v>
      </c>
      <c r="D25" s="283"/>
      <c r="E25" s="283"/>
      <c r="F25" s="283"/>
      <c r="G25" s="16">
        <v>121887.21</v>
      </c>
      <c r="H25" s="264"/>
      <c r="I25" s="261"/>
      <c r="J25" s="261" t="s">
        <v>54</v>
      </c>
      <c r="K25" s="263" t="s">
        <v>33</v>
      </c>
      <c r="L25" s="267">
        <v>924000</v>
      </c>
    </row>
    <row r="26" spans="1:12" x14ac:dyDescent="0.2">
      <c r="A26" s="262"/>
      <c r="B26" s="283" t="s">
        <v>255</v>
      </c>
      <c r="C26" s="283" t="s">
        <v>261</v>
      </c>
      <c r="D26" s="283"/>
      <c r="E26" s="283"/>
      <c r="F26" s="283"/>
      <c r="G26" s="16">
        <v>1417625.28</v>
      </c>
      <c r="H26" s="264"/>
      <c r="I26" s="261" t="s">
        <v>15</v>
      </c>
      <c r="J26" s="261" t="s">
        <v>55</v>
      </c>
      <c r="K26" s="261"/>
      <c r="L26" s="18">
        <v>0</v>
      </c>
    </row>
    <row r="27" spans="1:12" x14ac:dyDescent="0.2">
      <c r="B27" s="283" t="s">
        <v>264</v>
      </c>
      <c r="C27" s="310" t="s">
        <v>43</v>
      </c>
      <c r="D27" s="310"/>
      <c r="E27" s="310"/>
      <c r="F27" s="263" t="s">
        <v>33</v>
      </c>
      <c r="G27" s="16">
        <v>1000000</v>
      </c>
      <c r="H27" s="264"/>
      <c r="I27" s="261" t="s">
        <v>19</v>
      </c>
      <c r="J27" s="261" t="s">
        <v>57</v>
      </c>
      <c r="K27" s="261"/>
      <c r="L27" s="18">
        <v>0</v>
      </c>
    </row>
    <row r="28" spans="1:12" x14ac:dyDescent="0.2">
      <c r="A28" s="262"/>
      <c r="B28" s="283" t="s">
        <v>268</v>
      </c>
      <c r="C28" s="315" t="s">
        <v>269</v>
      </c>
      <c r="D28" s="316"/>
      <c r="E28" s="316"/>
      <c r="F28" s="283" t="s">
        <v>33</v>
      </c>
      <c r="G28" s="16">
        <v>0</v>
      </c>
      <c r="H28" s="264"/>
      <c r="I28" s="261" t="s">
        <v>22</v>
      </c>
      <c r="J28" s="261" t="s">
        <v>59</v>
      </c>
      <c r="K28" s="261"/>
      <c r="L28" s="18">
        <v>0</v>
      </c>
    </row>
    <row r="29" spans="1:12" x14ac:dyDescent="0.2">
      <c r="A29" s="262"/>
      <c r="B29" s="283" t="s">
        <v>270</v>
      </c>
      <c r="C29" s="315" t="s">
        <v>271</v>
      </c>
      <c r="D29" s="315"/>
      <c r="E29" s="315"/>
      <c r="F29" s="283"/>
      <c r="G29" s="288">
        <v>0</v>
      </c>
      <c r="H29" s="264"/>
      <c r="I29" s="261" t="s">
        <v>25</v>
      </c>
      <c r="J29" s="261" t="s">
        <v>61</v>
      </c>
      <c r="K29" s="261"/>
      <c r="L29" s="18">
        <v>0</v>
      </c>
    </row>
    <row r="30" spans="1:12" x14ac:dyDescent="0.2">
      <c r="A30" s="262"/>
      <c r="B30" s="263" t="s">
        <v>22</v>
      </c>
      <c r="C30" s="310" t="s">
        <v>14</v>
      </c>
      <c r="D30" s="310"/>
      <c r="E30" s="310"/>
      <c r="F30" s="263"/>
      <c r="G30" s="286">
        <f>G31-G32</f>
        <v>0</v>
      </c>
      <c r="H30" s="264"/>
      <c r="I30" s="261" t="s">
        <v>63</v>
      </c>
      <c r="J30" s="261" t="s">
        <v>64</v>
      </c>
      <c r="K30" s="261"/>
      <c r="L30" s="18">
        <v>0</v>
      </c>
    </row>
    <row r="31" spans="1:12" x14ac:dyDescent="0.2">
      <c r="A31" s="262"/>
      <c r="B31" s="263" t="s">
        <v>25</v>
      </c>
      <c r="C31" s="310" t="s">
        <v>45</v>
      </c>
      <c r="D31" s="310"/>
      <c r="E31" s="310"/>
      <c r="F31" s="263"/>
      <c r="G31" s="17">
        <v>0</v>
      </c>
      <c r="H31" s="264"/>
      <c r="I31" s="261" t="s">
        <v>65</v>
      </c>
      <c r="J31" s="261" t="s">
        <v>66</v>
      </c>
      <c r="K31" s="261"/>
      <c r="L31" s="18">
        <v>0</v>
      </c>
    </row>
    <row r="32" spans="1:12" x14ac:dyDescent="0.2">
      <c r="A32" s="262"/>
      <c r="B32" s="283" t="s">
        <v>272</v>
      </c>
      <c r="C32" s="315" t="s">
        <v>273</v>
      </c>
      <c r="D32" s="316"/>
      <c r="E32" s="316"/>
      <c r="F32" s="263"/>
      <c r="G32" s="17">
        <v>0</v>
      </c>
      <c r="H32" s="264"/>
      <c r="I32" s="261" t="s">
        <v>68</v>
      </c>
      <c r="J32" s="261" t="s">
        <v>85</v>
      </c>
      <c r="K32" s="263" t="s">
        <v>33</v>
      </c>
      <c r="L32" s="12">
        <f>-L33-L35+L36</f>
        <v>0</v>
      </c>
    </row>
    <row r="33" spans="1:12" x14ac:dyDescent="0.2">
      <c r="B33" s="283" t="s">
        <v>274</v>
      </c>
      <c r="C33" s="310" t="s">
        <v>47</v>
      </c>
      <c r="D33" s="310"/>
      <c r="E33" s="310"/>
      <c r="F33" s="263"/>
      <c r="G33" s="16">
        <v>330933.02</v>
      </c>
      <c r="H33" s="264"/>
      <c r="I33" s="261"/>
      <c r="J33" s="261" t="s">
        <v>70</v>
      </c>
      <c r="K33" s="263" t="s">
        <v>33</v>
      </c>
      <c r="L33" s="18">
        <v>0</v>
      </c>
    </row>
    <row r="34" spans="1:12" x14ac:dyDescent="0.2">
      <c r="B34" s="283"/>
      <c r="C34" s="317"/>
      <c r="D34" s="317"/>
      <c r="E34" s="317"/>
      <c r="F34" s="317"/>
      <c r="G34" s="16"/>
      <c r="H34" s="264"/>
      <c r="I34" s="261"/>
      <c r="J34" s="261"/>
      <c r="K34" s="263"/>
      <c r="L34" s="18"/>
    </row>
    <row r="35" spans="1:12" x14ac:dyDescent="0.2">
      <c r="A35" s="262" t="s">
        <v>5</v>
      </c>
      <c r="B35" s="262" t="s">
        <v>49</v>
      </c>
      <c r="C35" s="310"/>
      <c r="D35" s="310"/>
      <c r="E35" s="310"/>
      <c r="F35" s="263"/>
      <c r="G35" s="10">
        <f>G36-G37-G38</f>
        <v>4250029.2699999996</v>
      </c>
      <c r="H35" s="264"/>
      <c r="I35" s="261"/>
      <c r="J35" s="261" t="s">
        <v>71</v>
      </c>
      <c r="K35" s="263" t="s">
        <v>33</v>
      </c>
      <c r="L35" s="18">
        <v>0</v>
      </c>
    </row>
    <row r="36" spans="1:12" x14ac:dyDescent="0.2">
      <c r="A36" s="262"/>
      <c r="B36" s="263" t="s">
        <v>12</v>
      </c>
      <c r="C36" s="310" t="s">
        <v>51</v>
      </c>
      <c r="D36" s="310"/>
      <c r="E36" s="310"/>
      <c r="F36" s="263"/>
      <c r="G36" s="17">
        <v>4250029.2699999996</v>
      </c>
      <c r="H36" s="264"/>
      <c r="I36" s="266"/>
      <c r="J36" s="261" t="s">
        <v>77</v>
      </c>
      <c r="K36" s="261"/>
      <c r="L36" s="18">
        <v>0</v>
      </c>
    </row>
    <row r="37" spans="1:12" x14ac:dyDescent="0.2">
      <c r="A37" s="262"/>
      <c r="B37" s="263"/>
      <c r="C37" s="310" t="s">
        <v>53</v>
      </c>
      <c r="D37" s="310"/>
      <c r="E37" s="310"/>
      <c r="F37" s="263" t="s">
        <v>33</v>
      </c>
      <c r="G37" s="17">
        <v>0</v>
      </c>
      <c r="H37" s="264" t="s">
        <v>6</v>
      </c>
      <c r="I37" s="312" t="s">
        <v>74</v>
      </c>
      <c r="J37" s="312"/>
      <c r="K37" s="261"/>
      <c r="L37" s="12">
        <f>L38+L39</f>
        <v>990492.26</v>
      </c>
    </row>
    <row r="38" spans="1:12" x14ac:dyDescent="0.2">
      <c r="A38" s="262"/>
      <c r="B38" s="263"/>
      <c r="C38" s="313"/>
      <c r="D38" s="313"/>
      <c r="E38" s="313"/>
      <c r="G38" s="17">
        <v>0</v>
      </c>
      <c r="H38" s="264"/>
      <c r="I38" s="261" t="s">
        <v>12</v>
      </c>
      <c r="J38" s="261" t="s">
        <v>75</v>
      </c>
      <c r="K38" s="261"/>
      <c r="L38" s="18">
        <v>256478.73</v>
      </c>
    </row>
    <row r="39" spans="1:12" x14ac:dyDescent="0.2">
      <c r="A39" s="262" t="s">
        <v>6</v>
      </c>
      <c r="B39" s="262" t="s">
        <v>56</v>
      </c>
      <c r="C39" s="310"/>
      <c r="D39" s="310"/>
      <c r="E39" s="310"/>
      <c r="F39" s="263"/>
      <c r="G39" s="9"/>
      <c r="H39" s="264"/>
      <c r="I39" s="261" t="s">
        <v>15</v>
      </c>
      <c r="J39" s="261" t="s">
        <v>77</v>
      </c>
      <c r="K39" s="261"/>
      <c r="L39" s="18">
        <v>734013.53</v>
      </c>
    </row>
    <row r="40" spans="1:12" x14ac:dyDescent="0.2">
      <c r="A40" s="263"/>
      <c r="B40" s="263"/>
      <c r="C40" s="310" t="s">
        <v>58</v>
      </c>
      <c r="D40" s="310"/>
      <c r="E40" s="310"/>
      <c r="F40" s="263"/>
      <c r="G40" s="10">
        <f>G41+G44+G47</f>
        <v>12359.609999999986</v>
      </c>
      <c r="H40" s="264"/>
      <c r="I40" s="261"/>
      <c r="J40" s="261"/>
      <c r="K40" s="261"/>
      <c r="L40" s="265"/>
    </row>
    <row r="41" spans="1:12" x14ac:dyDescent="0.2">
      <c r="A41" s="261"/>
      <c r="B41" s="263"/>
      <c r="C41" s="310" t="s">
        <v>60</v>
      </c>
      <c r="D41" s="310"/>
      <c r="E41" s="310"/>
      <c r="F41" s="263" t="s">
        <v>33</v>
      </c>
      <c r="G41" s="10">
        <f>G42-G43</f>
        <v>0</v>
      </c>
      <c r="H41" s="264"/>
      <c r="I41" s="261"/>
      <c r="J41" s="261"/>
      <c r="K41" s="261"/>
      <c r="L41" s="265"/>
    </row>
    <row r="42" spans="1:12" x14ac:dyDescent="0.2">
      <c r="A42" s="261"/>
      <c r="B42" s="263"/>
      <c r="C42" s="310" t="s">
        <v>62</v>
      </c>
      <c r="D42" s="310"/>
      <c r="E42" s="310"/>
      <c r="F42" s="263" t="s">
        <v>33</v>
      </c>
      <c r="G42" s="17">
        <v>0</v>
      </c>
      <c r="H42" s="264"/>
      <c r="I42" s="261"/>
      <c r="J42" s="261"/>
      <c r="K42" s="261"/>
      <c r="L42" s="265"/>
    </row>
    <row r="43" spans="1:12" x14ac:dyDescent="0.2">
      <c r="A43" s="284" t="s">
        <v>80</v>
      </c>
      <c r="B43" s="262" t="s">
        <v>67</v>
      </c>
      <c r="C43" s="310"/>
      <c r="D43" s="310"/>
      <c r="E43" s="310"/>
      <c r="F43" s="263"/>
      <c r="G43" s="17">
        <v>0</v>
      </c>
      <c r="H43" s="264"/>
      <c r="I43" s="261"/>
      <c r="J43" s="261"/>
      <c r="K43" s="261"/>
      <c r="L43" s="265"/>
    </row>
    <row r="44" spans="1:12" x14ac:dyDescent="0.2">
      <c r="A44" s="261"/>
      <c r="B44" s="263" t="s">
        <v>12</v>
      </c>
      <c r="C44" s="310" t="s">
        <v>69</v>
      </c>
      <c r="D44" s="310"/>
      <c r="E44" s="310"/>
      <c r="F44" s="263"/>
      <c r="G44" s="10">
        <f>G45-G46</f>
        <v>12359.609999999986</v>
      </c>
      <c r="H44" s="264"/>
      <c r="I44" s="261"/>
      <c r="J44" s="261"/>
      <c r="K44" s="261"/>
      <c r="L44" s="265"/>
    </row>
    <row r="45" spans="1:12" x14ac:dyDescent="0.2">
      <c r="A45" s="261"/>
      <c r="B45" s="263"/>
      <c r="C45" s="310" t="s">
        <v>69</v>
      </c>
      <c r="D45" s="310"/>
      <c r="E45" s="310"/>
      <c r="F45" s="263"/>
      <c r="G45" s="17">
        <v>325571.23</v>
      </c>
      <c r="H45" s="264"/>
      <c r="I45" s="261"/>
      <c r="J45" s="261"/>
      <c r="K45" s="261"/>
      <c r="L45" s="265"/>
    </row>
    <row r="46" spans="1:12" x14ac:dyDescent="0.2">
      <c r="A46" s="261"/>
      <c r="B46" s="261"/>
      <c r="C46" s="310" t="s">
        <v>72</v>
      </c>
      <c r="D46" s="310"/>
      <c r="E46" s="310"/>
      <c r="F46" s="263" t="s">
        <v>33</v>
      </c>
      <c r="G46" s="18">
        <v>313211.62</v>
      </c>
      <c r="H46" s="266"/>
      <c r="I46" s="261"/>
      <c r="J46" s="261"/>
      <c r="K46" s="261"/>
      <c r="L46" s="265"/>
    </row>
    <row r="47" spans="1:12" x14ac:dyDescent="0.2">
      <c r="A47" s="261"/>
      <c r="B47" s="261" t="s">
        <v>15</v>
      </c>
      <c r="C47" s="310" t="s">
        <v>73</v>
      </c>
      <c r="D47" s="310"/>
      <c r="E47" s="310"/>
      <c r="F47" s="261"/>
      <c r="G47" s="12">
        <f>G48-G49</f>
        <v>0</v>
      </c>
      <c r="H47" s="266"/>
      <c r="I47" s="261"/>
      <c r="J47" s="261"/>
      <c r="K47" s="261"/>
      <c r="L47" s="265"/>
    </row>
    <row r="48" spans="1:12" x14ac:dyDescent="0.2">
      <c r="A48" s="261"/>
      <c r="B48" s="261"/>
      <c r="C48" s="310" t="s">
        <v>73</v>
      </c>
      <c r="D48" s="310"/>
      <c r="E48" s="310"/>
      <c r="F48" s="261"/>
      <c r="G48" s="18">
        <v>0</v>
      </c>
      <c r="H48" s="266"/>
      <c r="I48" s="261"/>
      <c r="J48" s="261"/>
      <c r="K48" s="261"/>
      <c r="L48" s="265"/>
    </row>
    <row r="49" spans="1:12" x14ac:dyDescent="0.2">
      <c r="B49" s="261"/>
      <c r="C49" s="310" t="s">
        <v>76</v>
      </c>
      <c r="D49" s="310"/>
      <c r="E49" s="310"/>
      <c r="F49" s="263" t="s">
        <v>33</v>
      </c>
      <c r="G49" s="18">
        <v>0</v>
      </c>
      <c r="H49" s="266"/>
      <c r="I49" s="261"/>
      <c r="J49" s="261"/>
      <c r="K49" s="261"/>
      <c r="L49" s="265"/>
    </row>
    <row r="50" spans="1:12" x14ac:dyDescent="0.2">
      <c r="A50" s="261"/>
      <c r="B50" s="261" t="s">
        <v>19</v>
      </c>
      <c r="C50" s="310" t="s">
        <v>84</v>
      </c>
      <c r="D50" s="310"/>
      <c r="E50" s="310"/>
      <c r="F50" s="261"/>
      <c r="G50" s="265"/>
      <c r="H50" s="266"/>
      <c r="I50" s="261"/>
      <c r="J50" s="261"/>
      <c r="K50" s="261"/>
      <c r="L50" s="265"/>
    </row>
    <row r="51" spans="1:12" x14ac:dyDescent="0.2">
      <c r="C51" s="310" t="s">
        <v>78</v>
      </c>
      <c r="D51" s="310"/>
      <c r="E51" s="310"/>
      <c r="F51" s="261"/>
      <c r="H51" s="266"/>
      <c r="I51" s="261"/>
      <c r="J51" s="261"/>
      <c r="K51" s="261"/>
      <c r="L51" s="265"/>
    </row>
    <row r="52" spans="1:12" x14ac:dyDescent="0.2">
      <c r="A52" s="266"/>
      <c r="B52" s="261"/>
      <c r="C52" s="310" t="s">
        <v>79</v>
      </c>
      <c r="D52" s="310"/>
      <c r="E52" s="310"/>
      <c r="F52" s="263" t="s">
        <v>33</v>
      </c>
      <c r="G52" s="261"/>
      <c r="H52" s="264"/>
      <c r="I52" s="261"/>
      <c r="J52" s="261"/>
      <c r="K52" s="261"/>
      <c r="L52" s="265"/>
    </row>
    <row r="53" spans="1:12" x14ac:dyDescent="0.2">
      <c r="A53" s="266"/>
      <c r="B53" s="261"/>
      <c r="C53" s="263"/>
      <c r="D53" s="263"/>
      <c r="E53" s="263"/>
      <c r="F53" s="263"/>
      <c r="G53" s="261"/>
      <c r="H53" s="264"/>
      <c r="I53" s="261"/>
      <c r="J53" s="261"/>
      <c r="K53" s="261"/>
      <c r="L53" s="265"/>
    </row>
    <row r="54" spans="1:12" ht="13.5" thickBot="1" x14ac:dyDescent="0.25">
      <c r="A54" s="266" t="s">
        <v>80</v>
      </c>
      <c r="B54" s="284" t="s">
        <v>81</v>
      </c>
      <c r="C54" s="311"/>
      <c r="D54" s="311"/>
      <c r="E54" s="311"/>
      <c r="F54" s="311"/>
      <c r="G54" s="285">
        <v>329755.02</v>
      </c>
      <c r="H54" s="303"/>
      <c r="I54" s="304"/>
      <c r="J54" s="304"/>
      <c r="K54" s="304"/>
      <c r="L54" s="265"/>
    </row>
    <row r="55" spans="1:12" ht="14.25" thickTop="1" thickBot="1" x14ac:dyDescent="0.25">
      <c r="A55" s="305" t="s">
        <v>82</v>
      </c>
      <c r="B55" s="306"/>
      <c r="C55" s="306"/>
      <c r="D55" s="306"/>
      <c r="E55" s="306"/>
      <c r="F55" s="307"/>
      <c r="G55" s="15">
        <f>G40+G35+G30+G14+G10+G3+G54</f>
        <v>12562509.579999998</v>
      </c>
      <c r="H55" s="308" t="s">
        <v>83</v>
      </c>
      <c r="I55" s="309"/>
      <c r="J55" s="309"/>
      <c r="K55" s="268"/>
      <c r="L55" s="19">
        <f>L3+L9+L22+L20</f>
        <v>12562509.58</v>
      </c>
    </row>
    <row r="56" spans="1:12" ht="13.5" thickTop="1" x14ac:dyDescent="0.2">
      <c r="A56" s="266"/>
      <c r="B56" s="266"/>
      <c r="C56" s="266"/>
      <c r="D56" s="266"/>
      <c r="E56" s="266"/>
      <c r="F56" s="261"/>
      <c r="G56" s="45">
        <v>0</v>
      </c>
      <c r="L56" s="45">
        <f>G56</f>
        <v>0</v>
      </c>
    </row>
    <row r="59" spans="1:12" x14ac:dyDescent="0.2">
      <c r="G59" s="11">
        <f>L55-G55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00000000-0004-0000-0200-000000000000}"/>
  </hyperlinks>
  <pageMargins left="0.7" right="0.7" top="0.75" bottom="0.75" header="0.3" footer="0.3"/>
  <legacy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56"/>
  <sheetViews>
    <sheetView topLeftCell="A13" workbookViewId="0">
      <selection activeCell="L21" sqref="L21"/>
    </sheetView>
  </sheetViews>
  <sheetFormatPr defaultRowHeight="12.75" x14ac:dyDescent="0.2"/>
  <cols>
    <col min="1" max="1" width="4" style="11" customWidth="1"/>
    <col min="2" max="4" width="9.140625" style="11"/>
    <col min="5" max="5" width="12.5703125" style="11" customWidth="1"/>
    <col min="6" max="6" width="9.140625" style="11"/>
    <col min="7" max="7" width="12.5703125" style="11" customWidth="1"/>
    <col min="8" max="8" width="4.140625" style="11" customWidth="1"/>
    <col min="9" max="9" width="9.140625" style="11"/>
    <col min="10" max="10" width="22.28515625" style="11" customWidth="1"/>
    <col min="11" max="11" width="13.42578125" style="11" customWidth="1"/>
    <col min="12" max="12" width="18.5703125" style="11" bestFit="1" customWidth="1"/>
    <col min="13" max="14" width="20.28515625" style="11" bestFit="1" customWidth="1"/>
    <col min="15" max="15" width="18.7109375" style="11" bestFit="1" customWidth="1"/>
    <col min="16" max="16384" width="9.140625" style="11"/>
  </cols>
  <sheetData>
    <row r="1" spans="1:12" x14ac:dyDescent="0.2">
      <c r="A1" s="279" t="s">
        <v>298</v>
      </c>
      <c r="B1" s="280"/>
      <c r="C1" s="281"/>
      <c r="D1" s="280"/>
    </row>
    <row r="2" spans="1:12" x14ac:dyDescent="0.2">
      <c r="A2" s="320" t="s">
        <v>8</v>
      </c>
      <c r="B2" s="320"/>
      <c r="C2" s="320"/>
      <c r="D2" s="320"/>
      <c r="E2" s="320"/>
      <c r="F2" s="270"/>
      <c r="G2" s="271"/>
      <c r="H2" s="321" t="s">
        <v>9</v>
      </c>
      <c r="I2" s="322"/>
      <c r="J2" s="322"/>
      <c r="K2" s="272"/>
      <c r="L2" s="273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59"/>
      <c r="G3" s="274">
        <f>G4+G5+G6+G7+G8</f>
        <v>47686838</v>
      </c>
      <c r="H3" s="260" t="s">
        <v>0</v>
      </c>
      <c r="I3" s="324" t="s">
        <v>11</v>
      </c>
      <c r="J3" s="324"/>
      <c r="K3" s="261"/>
      <c r="L3" s="14">
        <f>L4+L5+L6+L7</f>
        <v>29172808</v>
      </c>
    </row>
    <row r="4" spans="1:12" x14ac:dyDescent="0.2">
      <c r="A4" s="262"/>
      <c r="B4" s="263" t="s">
        <v>12</v>
      </c>
      <c r="C4" s="310" t="s">
        <v>13</v>
      </c>
      <c r="D4" s="310"/>
      <c r="E4" s="310"/>
      <c r="F4" s="263"/>
      <c r="G4" s="16">
        <v>82044</v>
      </c>
      <c r="H4" s="264"/>
      <c r="I4" s="261" t="s">
        <v>12</v>
      </c>
      <c r="J4" s="261" t="s">
        <v>14</v>
      </c>
      <c r="K4" s="261"/>
      <c r="L4" s="18">
        <v>22341118</v>
      </c>
    </row>
    <row r="5" spans="1:12" x14ac:dyDescent="0.2">
      <c r="A5" s="262"/>
      <c r="B5" s="263" t="s">
        <v>15</v>
      </c>
      <c r="C5" s="310" t="s">
        <v>16</v>
      </c>
      <c r="D5" s="310"/>
      <c r="E5" s="310"/>
      <c r="F5" s="263"/>
      <c r="G5" s="16">
        <v>724238</v>
      </c>
      <c r="H5" s="264"/>
      <c r="I5" s="261" t="s">
        <v>17</v>
      </c>
      <c r="J5" s="261" t="s">
        <v>18</v>
      </c>
      <c r="K5" s="261"/>
      <c r="L5" s="18">
        <v>0</v>
      </c>
    </row>
    <row r="6" spans="1:12" x14ac:dyDescent="0.2">
      <c r="A6" s="262"/>
      <c r="B6" s="263" t="s">
        <v>19</v>
      </c>
      <c r="C6" s="310" t="s">
        <v>20</v>
      </c>
      <c r="D6" s="310"/>
      <c r="E6" s="310"/>
      <c r="F6" s="263"/>
      <c r="G6" s="16">
        <v>46880556</v>
      </c>
      <c r="H6" s="264"/>
      <c r="I6" s="261" t="s">
        <v>19</v>
      </c>
      <c r="J6" s="261" t="s">
        <v>21</v>
      </c>
      <c r="K6" s="261"/>
      <c r="L6" s="18">
        <v>745234</v>
      </c>
    </row>
    <row r="7" spans="1:12" x14ac:dyDescent="0.2">
      <c r="A7" s="262"/>
      <c r="B7" s="263" t="s">
        <v>22</v>
      </c>
      <c r="C7" s="310" t="s">
        <v>23</v>
      </c>
      <c r="D7" s="310"/>
      <c r="E7" s="310"/>
      <c r="F7" s="263"/>
      <c r="G7" s="16">
        <v>0</v>
      </c>
      <c r="H7" s="264"/>
      <c r="I7" s="261" t="s">
        <v>22</v>
      </c>
      <c r="J7" s="261" t="s">
        <v>24</v>
      </c>
      <c r="K7" s="261"/>
      <c r="L7" s="18">
        <v>6086456</v>
      </c>
    </row>
    <row r="8" spans="1:12" x14ac:dyDescent="0.2">
      <c r="A8" s="262"/>
      <c r="B8" s="263" t="s">
        <v>25</v>
      </c>
      <c r="C8" s="310" t="s">
        <v>26</v>
      </c>
      <c r="D8" s="310"/>
      <c r="E8" s="310"/>
      <c r="F8" s="263"/>
      <c r="G8" s="16">
        <v>0</v>
      </c>
      <c r="H8" s="264"/>
      <c r="I8" s="261"/>
      <c r="J8" s="261"/>
      <c r="K8" s="261"/>
      <c r="L8" s="265"/>
    </row>
    <row r="9" spans="1:12" x14ac:dyDescent="0.2">
      <c r="A9" s="263"/>
      <c r="B9" s="263"/>
      <c r="C9" s="310"/>
      <c r="D9" s="310"/>
      <c r="E9" s="310"/>
      <c r="F9" s="263"/>
      <c r="G9" s="263"/>
      <c r="H9" s="264" t="s">
        <v>3</v>
      </c>
      <c r="I9" s="312" t="s">
        <v>27</v>
      </c>
      <c r="J9" s="312"/>
      <c r="K9" s="261"/>
      <c r="L9" s="12">
        <f>L11+L14+L18+L17</f>
        <v>39976038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63"/>
      <c r="G10" s="13">
        <f>G11-G12</f>
        <v>0</v>
      </c>
      <c r="H10" s="264" t="s">
        <v>1</v>
      </c>
      <c r="I10" s="314" t="s">
        <v>29</v>
      </c>
      <c r="J10" s="314"/>
      <c r="K10" s="261"/>
      <c r="L10" s="12">
        <f>L11+L14</f>
        <v>52836964</v>
      </c>
    </row>
    <row r="11" spans="1:12" x14ac:dyDescent="0.2">
      <c r="A11" s="262"/>
      <c r="B11" s="263" t="s">
        <v>12</v>
      </c>
      <c r="C11" s="310" t="s">
        <v>30</v>
      </c>
      <c r="D11" s="310"/>
      <c r="E11" s="310"/>
      <c r="F11" s="263"/>
      <c r="G11" s="16">
        <v>0</v>
      </c>
      <c r="H11" s="264"/>
      <c r="I11" s="261" t="s">
        <v>12</v>
      </c>
      <c r="J11" s="261" t="s">
        <v>31</v>
      </c>
      <c r="K11" s="261"/>
      <c r="L11" s="12">
        <f>L12-L13</f>
        <v>50866313</v>
      </c>
    </row>
    <row r="12" spans="1:12" x14ac:dyDescent="0.2">
      <c r="A12" s="262"/>
      <c r="B12" s="263" t="s">
        <v>15</v>
      </c>
      <c r="C12" s="310" t="s">
        <v>32</v>
      </c>
      <c r="D12" s="310"/>
      <c r="E12" s="310"/>
      <c r="F12" s="263" t="s">
        <v>33</v>
      </c>
      <c r="G12" s="16">
        <v>0</v>
      </c>
      <c r="H12" s="264"/>
      <c r="I12" s="261"/>
      <c r="J12" s="261" t="s">
        <v>31</v>
      </c>
      <c r="K12" s="261"/>
      <c r="L12" s="18">
        <v>115306786</v>
      </c>
    </row>
    <row r="13" spans="1:12" x14ac:dyDescent="0.2">
      <c r="A13" s="263"/>
      <c r="B13" s="263"/>
      <c r="C13" s="310"/>
      <c r="D13" s="310"/>
      <c r="E13" s="310"/>
      <c r="F13" s="263"/>
      <c r="G13" s="263"/>
      <c r="H13" s="264"/>
      <c r="I13" s="261"/>
      <c r="J13" s="261" t="s">
        <v>34</v>
      </c>
      <c r="K13" s="263" t="s">
        <v>33</v>
      </c>
      <c r="L13" s="18">
        <v>64440473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63"/>
      <c r="G14" s="13">
        <f>G15+G22+G33-G20-G27</f>
        <v>29655853</v>
      </c>
      <c r="H14" s="264"/>
      <c r="I14" s="261" t="s">
        <v>15</v>
      </c>
      <c r="J14" s="261" t="s">
        <v>36</v>
      </c>
      <c r="K14" s="261"/>
      <c r="L14" s="12">
        <f>L15-L16</f>
        <v>1970651</v>
      </c>
    </row>
    <row r="15" spans="1:12" x14ac:dyDescent="0.2">
      <c r="A15" s="262"/>
      <c r="B15" s="263" t="s">
        <v>37</v>
      </c>
      <c r="C15" s="310" t="s">
        <v>38</v>
      </c>
      <c r="D15" s="310"/>
      <c r="E15" s="310"/>
      <c r="F15" s="263"/>
      <c r="G15" s="16">
        <f>G16+G19</f>
        <v>12420383</v>
      </c>
      <c r="H15" s="264"/>
      <c r="I15" s="261"/>
      <c r="J15" s="261" t="s">
        <v>36</v>
      </c>
      <c r="K15" s="261"/>
      <c r="L15" s="18">
        <v>4977153</v>
      </c>
    </row>
    <row r="16" spans="1:12" x14ac:dyDescent="0.2">
      <c r="A16" s="262"/>
      <c r="B16" s="283" t="s">
        <v>256</v>
      </c>
      <c r="C16" s="283" t="s">
        <v>257</v>
      </c>
      <c r="D16" s="263"/>
      <c r="E16" s="263"/>
      <c r="F16" s="263"/>
      <c r="G16" s="16">
        <v>12420383</v>
      </c>
      <c r="H16" s="264"/>
      <c r="I16" s="261"/>
      <c r="J16" s="261" t="s">
        <v>40</v>
      </c>
      <c r="K16" s="263" t="s">
        <v>33</v>
      </c>
      <c r="L16" s="18">
        <v>3006502</v>
      </c>
    </row>
    <row r="17" spans="1:12" x14ac:dyDescent="0.2">
      <c r="A17" s="262"/>
      <c r="B17" s="283" t="s">
        <v>258</v>
      </c>
      <c r="C17" s="315" t="s">
        <v>259</v>
      </c>
      <c r="D17" s="315"/>
      <c r="E17" s="315"/>
      <c r="F17" s="283"/>
      <c r="G17" s="16">
        <v>0</v>
      </c>
      <c r="H17" s="264"/>
      <c r="I17" s="261" t="s">
        <v>19</v>
      </c>
      <c r="J17" s="45" t="s">
        <v>248</v>
      </c>
      <c r="K17" s="261"/>
      <c r="L17" s="282">
        <v>0</v>
      </c>
    </row>
    <row r="18" spans="1:12" x14ac:dyDescent="0.2">
      <c r="A18" s="262"/>
      <c r="B18" s="283" t="s">
        <v>260</v>
      </c>
      <c r="C18" s="315" t="s">
        <v>262</v>
      </c>
      <c r="D18" s="315"/>
      <c r="E18" s="315"/>
      <c r="F18" s="283"/>
      <c r="G18" s="16">
        <v>0</v>
      </c>
      <c r="H18" s="264" t="s">
        <v>2</v>
      </c>
      <c r="I18" s="314" t="s">
        <v>44</v>
      </c>
      <c r="J18" s="314"/>
      <c r="K18" s="261"/>
      <c r="L18" s="18">
        <v>-12860926</v>
      </c>
    </row>
    <row r="19" spans="1:12" x14ac:dyDescent="0.2">
      <c r="A19" s="262"/>
      <c r="B19" s="283" t="s">
        <v>263</v>
      </c>
      <c r="C19" s="315" t="s">
        <v>261</v>
      </c>
      <c r="D19" s="315"/>
      <c r="E19" s="315"/>
      <c r="F19" s="283"/>
      <c r="G19" s="16">
        <v>0</v>
      </c>
      <c r="H19" s="264"/>
      <c r="I19" s="261"/>
      <c r="J19" s="261"/>
      <c r="K19" s="261"/>
      <c r="L19" s="265"/>
    </row>
    <row r="20" spans="1:12" x14ac:dyDescent="0.2">
      <c r="A20" s="262"/>
      <c r="B20" s="283" t="s">
        <v>264</v>
      </c>
      <c r="C20" s="310" t="s">
        <v>39</v>
      </c>
      <c r="D20" s="310"/>
      <c r="E20" s="310"/>
      <c r="F20" s="263" t="s">
        <v>33</v>
      </c>
      <c r="G20" s="16">
        <v>0</v>
      </c>
      <c r="H20" s="264" t="s">
        <v>4</v>
      </c>
      <c r="I20" s="312" t="s">
        <v>46</v>
      </c>
      <c r="J20" s="312"/>
      <c r="K20" s="261"/>
      <c r="L20" s="292">
        <v>3685</v>
      </c>
    </row>
    <row r="21" spans="1:12" x14ac:dyDescent="0.2">
      <c r="A21" s="262"/>
      <c r="B21" s="283" t="s">
        <v>268</v>
      </c>
      <c r="C21" s="318" t="s">
        <v>275</v>
      </c>
      <c r="D21" s="310"/>
      <c r="E21" s="310"/>
      <c r="F21" s="283" t="s">
        <v>33</v>
      </c>
      <c r="G21" s="16">
        <v>0</v>
      </c>
      <c r="H21" s="264"/>
      <c r="I21" s="261"/>
      <c r="J21" s="261"/>
      <c r="K21" s="261"/>
      <c r="L21" s="265"/>
    </row>
    <row r="22" spans="1:12" x14ac:dyDescent="0.2">
      <c r="A22" s="262"/>
      <c r="B22" s="283" t="s">
        <v>265</v>
      </c>
      <c r="C22" s="310" t="s">
        <v>41</v>
      </c>
      <c r="D22" s="310"/>
      <c r="E22" s="310"/>
      <c r="F22" s="263"/>
      <c r="G22" s="16">
        <f>G23+G26</f>
        <v>17151970</v>
      </c>
      <c r="H22" s="264" t="s">
        <v>5</v>
      </c>
      <c r="I22" s="312" t="s">
        <v>48</v>
      </c>
      <c r="J22" s="312"/>
      <c r="K22" s="261"/>
      <c r="L22" s="12">
        <f>L23+L28+L29+L30+L32</f>
        <v>10309234</v>
      </c>
    </row>
    <row r="23" spans="1:12" x14ac:dyDescent="0.2">
      <c r="A23" s="262"/>
      <c r="B23" s="283" t="s">
        <v>256</v>
      </c>
      <c r="C23" s="283" t="s">
        <v>257</v>
      </c>
      <c r="D23" s="263"/>
      <c r="E23" s="263"/>
      <c r="F23" s="263"/>
      <c r="G23" s="16">
        <v>17151970</v>
      </c>
      <c r="H23" s="264"/>
      <c r="I23" s="261" t="s">
        <v>12</v>
      </c>
      <c r="J23" s="261" t="s">
        <v>50</v>
      </c>
      <c r="K23" s="261"/>
      <c r="L23" s="18">
        <v>17285000</v>
      </c>
    </row>
    <row r="24" spans="1:12" x14ac:dyDescent="0.2">
      <c r="A24" s="262"/>
      <c r="B24" s="283" t="s">
        <v>258</v>
      </c>
      <c r="C24" s="283" t="s">
        <v>266</v>
      </c>
      <c r="D24" s="283"/>
      <c r="E24" s="283"/>
      <c r="F24" s="283"/>
      <c r="G24" s="16">
        <v>0</v>
      </c>
      <c r="H24" s="264"/>
      <c r="I24" s="261"/>
      <c r="J24" s="261" t="s">
        <v>52</v>
      </c>
      <c r="K24" s="261"/>
      <c r="L24" s="18">
        <v>17285000</v>
      </c>
    </row>
    <row r="25" spans="1:12" x14ac:dyDescent="0.2">
      <c r="A25" s="262"/>
      <c r="B25" s="283" t="s">
        <v>260</v>
      </c>
      <c r="C25" s="283" t="s">
        <v>267</v>
      </c>
      <c r="D25" s="283"/>
      <c r="E25" s="283"/>
      <c r="F25" s="283"/>
      <c r="G25" s="16">
        <v>0</v>
      </c>
      <c r="H25" s="264"/>
      <c r="I25" s="261"/>
      <c r="J25" s="261" t="s">
        <v>54</v>
      </c>
      <c r="K25" s="263" t="s">
        <v>33</v>
      </c>
      <c r="L25" s="267">
        <v>0</v>
      </c>
    </row>
    <row r="26" spans="1:12" x14ac:dyDescent="0.2">
      <c r="A26" s="262"/>
      <c r="B26" s="283" t="s">
        <v>255</v>
      </c>
      <c r="C26" s="283" t="s">
        <v>261</v>
      </c>
      <c r="D26" s="283"/>
      <c r="E26" s="283"/>
      <c r="F26" s="283"/>
      <c r="G26" s="16">
        <v>0</v>
      </c>
      <c r="H26" s="264"/>
      <c r="I26" s="261" t="s">
        <v>15</v>
      </c>
      <c r="J26" s="261" t="s">
        <v>55</v>
      </c>
      <c r="K26" s="261"/>
      <c r="L26" s="18">
        <v>0</v>
      </c>
    </row>
    <row r="27" spans="1:12" x14ac:dyDescent="0.2">
      <c r="B27" s="283" t="s">
        <v>264</v>
      </c>
      <c r="C27" s="310" t="s">
        <v>43</v>
      </c>
      <c r="D27" s="310"/>
      <c r="E27" s="310"/>
      <c r="F27" s="263" t="s">
        <v>33</v>
      </c>
      <c r="G27" s="16">
        <v>0</v>
      </c>
      <c r="H27" s="264"/>
      <c r="I27" s="261" t="s">
        <v>19</v>
      </c>
      <c r="J27" s="261" t="s">
        <v>57</v>
      </c>
      <c r="K27" s="261"/>
      <c r="L27" s="18">
        <v>0</v>
      </c>
    </row>
    <row r="28" spans="1:12" x14ac:dyDescent="0.2">
      <c r="A28" s="262"/>
      <c r="B28" s="283" t="s">
        <v>268</v>
      </c>
      <c r="C28" s="315" t="s">
        <v>269</v>
      </c>
      <c r="D28" s="316"/>
      <c r="E28" s="316"/>
      <c r="F28" s="283" t="s">
        <v>33</v>
      </c>
      <c r="G28" s="16">
        <v>0</v>
      </c>
      <c r="H28" s="264"/>
      <c r="I28" s="261" t="s">
        <v>22</v>
      </c>
      <c r="J28" s="261" t="s">
        <v>59</v>
      </c>
      <c r="K28" s="261"/>
      <c r="L28" s="18">
        <v>0</v>
      </c>
    </row>
    <row r="29" spans="1:12" x14ac:dyDescent="0.2">
      <c r="A29" s="262"/>
      <c r="B29" s="283" t="s">
        <v>270</v>
      </c>
      <c r="C29" s="315" t="s">
        <v>271</v>
      </c>
      <c r="D29" s="315"/>
      <c r="E29" s="315"/>
      <c r="F29" s="283"/>
      <c r="G29" s="288">
        <v>0</v>
      </c>
      <c r="H29" s="264"/>
      <c r="I29" s="261" t="s">
        <v>25</v>
      </c>
      <c r="J29" s="261" t="s">
        <v>61</v>
      </c>
      <c r="K29" s="261"/>
      <c r="L29" s="18">
        <v>0</v>
      </c>
    </row>
    <row r="30" spans="1:12" x14ac:dyDescent="0.2">
      <c r="A30" s="262"/>
      <c r="B30" s="263" t="s">
        <v>22</v>
      </c>
      <c r="C30" s="310" t="s">
        <v>14</v>
      </c>
      <c r="D30" s="310"/>
      <c r="E30" s="310"/>
      <c r="F30" s="263"/>
      <c r="G30" s="286">
        <f>G31-G32</f>
        <v>0</v>
      </c>
      <c r="H30" s="264"/>
      <c r="I30" s="261" t="s">
        <v>63</v>
      </c>
      <c r="J30" s="261" t="s">
        <v>64</v>
      </c>
      <c r="K30" s="261"/>
      <c r="L30" s="18">
        <v>0</v>
      </c>
    </row>
    <row r="31" spans="1:12" x14ac:dyDescent="0.2">
      <c r="A31" s="262"/>
      <c r="B31" s="263" t="s">
        <v>25</v>
      </c>
      <c r="C31" s="310" t="s">
        <v>45</v>
      </c>
      <c r="D31" s="310"/>
      <c r="E31" s="310"/>
      <c r="F31" s="263"/>
      <c r="G31" s="17">
        <v>0</v>
      </c>
      <c r="H31" s="264"/>
      <c r="I31" s="261" t="s">
        <v>65</v>
      </c>
      <c r="J31" s="261" t="s">
        <v>66</v>
      </c>
      <c r="K31" s="261"/>
      <c r="L31" s="18">
        <v>0</v>
      </c>
    </row>
    <row r="32" spans="1:12" x14ac:dyDescent="0.2">
      <c r="A32" s="262"/>
      <c r="B32" s="283" t="s">
        <v>272</v>
      </c>
      <c r="C32" s="315" t="s">
        <v>273</v>
      </c>
      <c r="D32" s="316"/>
      <c r="E32" s="316"/>
      <c r="F32" s="263"/>
      <c r="G32" s="17">
        <v>0</v>
      </c>
      <c r="H32" s="264"/>
      <c r="I32" s="261" t="s">
        <v>68</v>
      </c>
      <c r="J32" s="261" t="s">
        <v>85</v>
      </c>
      <c r="K32" s="263" t="s">
        <v>33</v>
      </c>
      <c r="L32" s="12">
        <f>-L33-L35+L36</f>
        <v>-6975766</v>
      </c>
    </row>
    <row r="33" spans="1:12" x14ac:dyDescent="0.2">
      <c r="B33" s="283" t="s">
        <v>274</v>
      </c>
      <c r="C33" s="310" t="s">
        <v>47</v>
      </c>
      <c r="D33" s="310"/>
      <c r="E33" s="310"/>
      <c r="F33" s="263"/>
      <c r="G33" s="16">
        <v>83500</v>
      </c>
      <c r="H33" s="264"/>
      <c r="I33" s="261"/>
      <c r="J33" s="261" t="s">
        <v>70</v>
      </c>
      <c r="K33" s="263" t="s">
        <v>33</v>
      </c>
      <c r="L33" s="18">
        <v>1695257</v>
      </c>
    </row>
    <row r="34" spans="1:12" x14ac:dyDescent="0.2">
      <c r="B34" s="283"/>
      <c r="C34" s="317"/>
      <c r="D34" s="317"/>
      <c r="E34" s="317"/>
      <c r="F34" s="317"/>
      <c r="G34" s="16"/>
      <c r="H34" s="264"/>
      <c r="I34" s="261"/>
      <c r="J34" s="261"/>
      <c r="K34" s="263"/>
      <c r="L34" s="18"/>
    </row>
    <row r="35" spans="1:12" x14ac:dyDescent="0.2">
      <c r="A35" s="262" t="s">
        <v>5</v>
      </c>
      <c r="B35" s="262" t="s">
        <v>49</v>
      </c>
      <c r="C35" s="310"/>
      <c r="D35" s="310"/>
      <c r="E35" s="310"/>
      <c r="F35" s="263"/>
      <c r="G35" s="10">
        <f>G36-G37-G38</f>
        <v>0</v>
      </c>
      <c r="H35" s="264"/>
      <c r="I35" s="261"/>
      <c r="J35" s="261" t="s">
        <v>71</v>
      </c>
      <c r="K35" s="263" t="s">
        <v>33</v>
      </c>
      <c r="L35" s="18">
        <v>5280509</v>
      </c>
    </row>
    <row r="36" spans="1:12" x14ac:dyDescent="0.2">
      <c r="A36" s="262"/>
      <c r="B36" s="263" t="s">
        <v>12</v>
      </c>
      <c r="C36" s="310" t="s">
        <v>51</v>
      </c>
      <c r="D36" s="310"/>
      <c r="E36" s="310"/>
      <c r="F36" s="263"/>
      <c r="G36" s="17">
        <v>0</v>
      </c>
      <c r="H36" s="264"/>
      <c r="I36" s="266"/>
      <c r="J36" s="261" t="s">
        <v>77</v>
      </c>
      <c r="K36" s="261"/>
      <c r="L36" s="18">
        <v>0</v>
      </c>
    </row>
    <row r="37" spans="1:12" x14ac:dyDescent="0.2">
      <c r="A37" s="262"/>
      <c r="B37" s="263"/>
      <c r="C37" s="310" t="s">
        <v>53</v>
      </c>
      <c r="D37" s="310"/>
      <c r="E37" s="310"/>
      <c r="F37" s="263" t="s">
        <v>33</v>
      </c>
      <c r="G37" s="17">
        <v>0</v>
      </c>
      <c r="H37" s="264" t="s">
        <v>6</v>
      </c>
      <c r="I37" s="312" t="s">
        <v>74</v>
      </c>
      <c r="J37" s="312"/>
      <c r="K37" s="261"/>
      <c r="L37" s="12">
        <f>L38+L39</f>
        <v>0</v>
      </c>
    </row>
    <row r="38" spans="1:12" x14ac:dyDescent="0.2">
      <c r="A38" s="262"/>
      <c r="B38" s="263"/>
      <c r="C38" s="313"/>
      <c r="D38" s="313"/>
      <c r="E38" s="313"/>
      <c r="G38" s="17">
        <v>0</v>
      </c>
      <c r="H38" s="264"/>
      <c r="I38" s="261" t="s">
        <v>12</v>
      </c>
      <c r="J38" s="261" t="s">
        <v>75</v>
      </c>
      <c r="K38" s="261"/>
      <c r="L38" s="18">
        <v>0</v>
      </c>
    </row>
    <row r="39" spans="1:12" x14ac:dyDescent="0.2">
      <c r="A39" s="262" t="s">
        <v>6</v>
      </c>
      <c r="B39" s="262" t="s">
        <v>56</v>
      </c>
      <c r="C39" s="310"/>
      <c r="D39" s="310"/>
      <c r="E39" s="310"/>
      <c r="F39" s="263"/>
      <c r="G39" s="9"/>
      <c r="H39" s="264"/>
      <c r="I39" s="261" t="s">
        <v>15</v>
      </c>
      <c r="J39" s="261" t="s">
        <v>77</v>
      </c>
      <c r="K39" s="261"/>
      <c r="L39" s="18">
        <v>0</v>
      </c>
    </row>
    <row r="40" spans="1:12" x14ac:dyDescent="0.2">
      <c r="A40" s="263"/>
      <c r="B40" s="263"/>
      <c r="C40" s="310" t="s">
        <v>58</v>
      </c>
      <c r="D40" s="310"/>
      <c r="E40" s="310"/>
      <c r="F40" s="263"/>
      <c r="G40" s="10">
        <f>G41+G44+G47</f>
        <v>1794057</v>
      </c>
      <c r="H40" s="264"/>
      <c r="I40" s="261"/>
      <c r="J40" s="261"/>
      <c r="K40" s="261"/>
      <c r="L40" s="265"/>
    </row>
    <row r="41" spans="1:12" x14ac:dyDescent="0.2">
      <c r="A41" s="261"/>
      <c r="B41" s="263"/>
      <c r="C41" s="310" t="s">
        <v>60</v>
      </c>
      <c r="D41" s="310"/>
      <c r="E41" s="310"/>
      <c r="F41" s="263" t="s">
        <v>33</v>
      </c>
      <c r="G41" s="10">
        <f>G42-G43</f>
        <v>0</v>
      </c>
      <c r="H41" s="264"/>
      <c r="I41" s="261"/>
      <c r="J41" s="261"/>
      <c r="K41" s="261"/>
      <c r="L41" s="265"/>
    </row>
    <row r="42" spans="1:12" x14ac:dyDescent="0.2">
      <c r="A42" s="261"/>
      <c r="B42" s="263"/>
      <c r="C42" s="310" t="s">
        <v>62</v>
      </c>
      <c r="D42" s="310"/>
      <c r="E42" s="310"/>
      <c r="F42" s="263" t="s">
        <v>33</v>
      </c>
      <c r="G42" s="17">
        <v>0</v>
      </c>
      <c r="H42" s="264"/>
      <c r="I42" s="261"/>
      <c r="J42" s="261"/>
      <c r="K42" s="261"/>
      <c r="L42" s="265"/>
    </row>
    <row r="43" spans="1:12" x14ac:dyDescent="0.2">
      <c r="A43" s="284" t="s">
        <v>80</v>
      </c>
      <c r="B43" s="262" t="s">
        <v>67</v>
      </c>
      <c r="C43" s="310"/>
      <c r="D43" s="310"/>
      <c r="E43" s="310"/>
      <c r="F43" s="263"/>
      <c r="G43" s="17">
        <v>0</v>
      </c>
      <c r="H43" s="264"/>
      <c r="I43" s="261"/>
      <c r="J43" s="261"/>
      <c r="K43" s="261"/>
      <c r="L43" s="265"/>
    </row>
    <row r="44" spans="1:12" x14ac:dyDescent="0.2">
      <c r="A44" s="261"/>
      <c r="B44" s="263" t="s">
        <v>12</v>
      </c>
      <c r="C44" s="310" t="s">
        <v>69</v>
      </c>
      <c r="D44" s="310"/>
      <c r="E44" s="310"/>
      <c r="F44" s="263"/>
      <c r="G44" s="10">
        <f>G45-G46</f>
        <v>1794057</v>
      </c>
      <c r="H44" s="264"/>
      <c r="I44" s="261"/>
      <c r="J44" s="261"/>
      <c r="K44" s="261"/>
      <c r="L44" s="265"/>
    </row>
    <row r="45" spans="1:12" x14ac:dyDescent="0.2">
      <c r="A45" s="261"/>
      <c r="B45" s="263"/>
      <c r="C45" s="310" t="s">
        <v>69</v>
      </c>
      <c r="D45" s="310"/>
      <c r="E45" s="310"/>
      <c r="F45" s="263"/>
      <c r="G45" s="17">
        <v>2686974</v>
      </c>
      <c r="H45" s="264"/>
      <c r="I45" s="261"/>
      <c r="J45" s="261"/>
      <c r="K45" s="261"/>
      <c r="L45" s="265"/>
    </row>
    <row r="46" spans="1:12" x14ac:dyDescent="0.2">
      <c r="A46" s="261"/>
      <c r="B46" s="261"/>
      <c r="C46" s="310" t="s">
        <v>72</v>
      </c>
      <c r="D46" s="310"/>
      <c r="E46" s="310"/>
      <c r="F46" s="263" t="s">
        <v>33</v>
      </c>
      <c r="G46" s="18">
        <v>892917</v>
      </c>
      <c r="H46" s="266"/>
      <c r="I46" s="261"/>
      <c r="J46" s="261"/>
      <c r="K46" s="261"/>
      <c r="L46" s="265"/>
    </row>
    <row r="47" spans="1:12" x14ac:dyDescent="0.2">
      <c r="A47" s="261"/>
      <c r="B47" s="261" t="s">
        <v>15</v>
      </c>
      <c r="C47" s="310" t="s">
        <v>73</v>
      </c>
      <c r="D47" s="310"/>
      <c r="E47" s="310"/>
      <c r="F47" s="261"/>
      <c r="G47" s="12">
        <f>G48-G49</f>
        <v>0</v>
      </c>
      <c r="H47" s="266"/>
      <c r="I47" s="261"/>
      <c r="J47" s="261"/>
      <c r="K47" s="261"/>
      <c r="L47" s="265"/>
    </row>
    <row r="48" spans="1:12" x14ac:dyDescent="0.2">
      <c r="A48" s="261"/>
      <c r="B48" s="261"/>
      <c r="C48" s="310" t="s">
        <v>73</v>
      </c>
      <c r="D48" s="310"/>
      <c r="E48" s="310"/>
      <c r="F48" s="261"/>
      <c r="G48" s="18">
        <v>0</v>
      </c>
      <c r="H48" s="266"/>
      <c r="I48" s="261"/>
      <c r="J48" s="261"/>
      <c r="K48" s="261"/>
      <c r="L48" s="265"/>
    </row>
    <row r="49" spans="1:12" x14ac:dyDescent="0.2">
      <c r="B49" s="261"/>
      <c r="C49" s="310" t="s">
        <v>76</v>
      </c>
      <c r="D49" s="310"/>
      <c r="E49" s="310"/>
      <c r="F49" s="263" t="s">
        <v>33</v>
      </c>
      <c r="G49" s="18">
        <v>0</v>
      </c>
      <c r="H49" s="266"/>
      <c r="I49" s="261"/>
      <c r="J49" s="261"/>
      <c r="K49" s="261"/>
      <c r="L49" s="265"/>
    </row>
    <row r="50" spans="1:12" x14ac:dyDescent="0.2">
      <c r="A50" s="261"/>
      <c r="B50" s="261" t="s">
        <v>19</v>
      </c>
      <c r="C50" s="310" t="s">
        <v>84</v>
      </c>
      <c r="D50" s="310"/>
      <c r="E50" s="310"/>
      <c r="F50" s="261"/>
      <c r="G50" s="265"/>
      <c r="H50" s="266"/>
      <c r="I50" s="261"/>
      <c r="J50" s="261"/>
      <c r="K50" s="261"/>
      <c r="L50" s="265"/>
    </row>
    <row r="51" spans="1:12" x14ac:dyDescent="0.2">
      <c r="C51" s="310" t="s">
        <v>78</v>
      </c>
      <c r="D51" s="310"/>
      <c r="E51" s="310"/>
      <c r="F51" s="261"/>
      <c r="H51" s="266"/>
      <c r="I51" s="261"/>
      <c r="J51" s="261"/>
      <c r="K51" s="261"/>
      <c r="L51" s="265"/>
    </row>
    <row r="52" spans="1:12" x14ac:dyDescent="0.2">
      <c r="A52" s="266"/>
      <c r="B52" s="261"/>
      <c r="C52" s="310" t="s">
        <v>79</v>
      </c>
      <c r="D52" s="310"/>
      <c r="E52" s="310"/>
      <c r="F52" s="263" t="s">
        <v>33</v>
      </c>
      <c r="G52" s="261"/>
      <c r="H52" s="264"/>
      <c r="I52" s="261"/>
      <c r="J52" s="261"/>
      <c r="K52" s="261"/>
      <c r="L52" s="265"/>
    </row>
    <row r="53" spans="1:12" x14ac:dyDescent="0.2">
      <c r="A53" s="266"/>
      <c r="B53" s="261"/>
      <c r="C53" s="263"/>
      <c r="D53" s="263"/>
      <c r="E53" s="263"/>
      <c r="F53" s="263"/>
      <c r="G53" s="261"/>
      <c r="H53" s="264"/>
      <c r="I53" s="261"/>
      <c r="J53" s="261"/>
      <c r="K53" s="261"/>
      <c r="L53" s="265"/>
    </row>
    <row r="54" spans="1:12" ht="13.5" thickBot="1" x14ac:dyDescent="0.25">
      <c r="A54" s="266" t="s">
        <v>80</v>
      </c>
      <c r="B54" s="284" t="s">
        <v>81</v>
      </c>
      <c r="C54" s="311"/>
      <c r="D54" s="311"/>
      <c r="E54" s="311"/>
      <c r="F54" s="311"/>
      <c r="G54" s="285">
        <v>325017</v>
      </c>
      <c r="H54" s="303"/>
      <c r="I54" s="304"/>
      <c r="J54" s="304"/>
      <c r="K54" s="304"/>
      <c r="L54" s="265"/>
    </row>
    <row r="55" spans="1:12" ht="14.25" thickTop="1" thickBot="1" x14ac:dyDescent="0.25">
      <c r="A55" s="305" t="s">
        <v>82</v>
      </c>
      <c r="B55" s="306"/>
      <c r="C55" s="306"/>
      <c r="D55" s="306"/>
      <c r="E55" s="306"/>
      <c r="F55" s="307"/>
      <c r="G55" s="15">
        <f>G40+G35+G30+G14+G10+G3+G54</f>
        <v>79461765</v>
      </c>
      <c r="H55" s="308" t="s">
        <v>83</v>
      </c>
      <c r="I55" s="309"/>
      <c r="J55" s="309"/>
      <c r="K55" s="268"/>
      <c r="L55" s="19">
        <f>L3+L9+L22+L20+L37</f>
        <v>79461765</v>
      </c>
    </row>
    <row r="56" spans="1:12" ht="13.5" thickTop="1" x14ac:dyDescent="0.2">
      <c r="A56" s="266"/>
      <c r="B56" s="266"/>
      <c r="C56" s="266"/>
      <c r="D56" s="266"/>
      <c r="E56" s="266"/>
      <c r="F56" s="261"/>
      <c r="G56" s="45">
        <v>0</v>
      </c>
      <c r="L56" s="45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00000000-0004-0000-1D00-000000000000}"/>
  </hyperlinks>
  <pageMargins left="0.7" right="0.7" top="0.75" bottom="0.75" header="0.3" footer="0.3"/>
  <legacy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56"/>
  <sheetViews>
    <sheetView topLeftCell="A28" workbookViewId="0">
      <selection activeCell="A42" sqref="A42:XFD42"/>
    </sheetView>
  </sheetViews>
  <sheetFormatPr defaultRowHeight="12.75" x14ac:dyDescent="0.2"/>
  <cols>
    <col min="1" max="1" width="4" style="11" customWidth="1"/>
    <col min="2" max="2" width="32.5703125" style="11" bestFit="1" customWidth="1"/>
    <col min="3" max="4" width="9.140625" style="11"/>
    <col min="5" max="5" width="12.5703125" style="11" customWidth="1"/>
    <col min="6" max="6" width="9.140625" style="11"/>
    <col min="7" max="7" width="12.5703125" style="11" customWidth="1"/>
    <col min="8" max="8" width="4.140625" style="11" customWidth="1"/>
    <col min="9" max="9" width="9.140625" style="11"/>
    <col min="10" max="10" width="22.28515625" style="11" customWidth="1"/>
    <col min="11" max="11" width="13.42578125" style="11" customWidth="1"/>
    <col min="12" max="12" width="18.5703125" style="11" bestFit="1" customWidth="1"/>
    <col min="13" max="14" width="20.28515625" style="11" bestFit="1" customWidth="1"/>
    <col min="15" max="15" width="18.7109375" style="11" bestFit="1" customWidth="1"/>
    <col min="16" max="16384" width="9.140625" style="11"/>
  </cols>
  <sheetData>
    <row r="1" spans="1:12" x14ac:dyDescent="0.2">
      <c r="A1" s="279" t="s">
        <v>299</v>
      </c>
      <c r="B1" s="280"/>
      <c r="C1" s="281"/>
      <c r="D1" s="280"/>
    </row>
    <row r="2" spans="1:12" x14ac:dyDescent="0.2">
      <c r="A2" s="320" t="s">
        <v>8</v>
      </c>
      <c r="B2" s="320"/>
      <c r="C2" s="320"/>
      <c r="D2" s="320"/>
      <c r="E2" s="320"/>
      <c r="F2" s="270"/>
      <c r="G2" s="290"/>
      <c r="H2" s="321" t="s">
        <v>9</v>
      </c>
      <c r="I2" s="322"/>
      <c r="J2" s="322"/>
      <c r="K2" s="272"/>
      <c r="L2" s="273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91"/>
      <c r="G3" s="274">
        <f>G4+G5+G6+G7+G8</f>
        <v>63971046</v>
      </c>
      <c r="H3" s="260" t="s">
        <v>0</v>
      </c>
      <c r="I3" s="324" t="s">
        <v>11</v>
      </c>
      <c r="J3" s="324"/>
      <c r="K3" s="45"/>
      <c r="L3" s="14">
        <f>L4+L5+L6+L7</f>
        <v>3443196</v>
      </c>
    </row>
    <row r="4" spans="1:12" x14ac:dyDescent="0.2">
      <c r="A4" s="262"/>
      <c r="B4" s="283" t="s">
        <v>12</v>
      </c>
      <c r="C4" s="318" t="s">
        <v>13</v>
      </c>
      <c r="D4" s="318"/>
      <c r="E4" s="318"/>
      <c r="F4" s="283"/>
      <c r="G4" s="289">
        <v>0</v>
      </c>
      <c r="H4" s="264"/>
      <c r="I4" s="45" t="s">
        <v>12</v>
      </c>
      <c r="J4" s="45" t="s">
        <v>14</v>
      </c>
      <c r="K4" s="45"/>
      <c r="L4" s="292">
        <v>0</v>
      </c>
    </row>
    <row r="5" spans="1:12" x14ac:dyDescent="0.2">
      <c r="A5" s="262"/>
      <c r="B5" s="283" t="s">
        <v>15</v>
      </c>
      <c r="C5" s="318" t="s">
        <v>16</v>
      </c>
      <c r="D5" s="318"/>
      <c r="E5" s="318"/>
      <c r="F5" s="283"/>
      <c r="G5" s="289">
        <v>0</v>
      </c>
      <c r="H5" s="264"/>
      <c r="I5" s="45" t="s">
        <v>17</v>
      </c>
      <c r="J5" s="45" t="s">
        <v>18</v>
      </c>
      <c r="K5" s="45"/>
      <c r="L5" s="292">
        <v>0</v>
      </c>
    </row>
    <row r="6" spans="1:12" x14ac:dyDescent="0.2">
      <c r="A6" s="262"/>
      <c r="B6" s="283" t="s">
        <v>19</v>
      </c>
      <c r="C6" s="318" t="s">
        <v>20</v>
      </c>
      <c r="D6" s="318"/>
      <c r="E6" s="318"/>
      <c r="F6" s="283"/>
      <c r="G6" s="289">
        <v>0</v>
      </c>
      <c r="H6" s="264"/>
      <c r="I6" s="45" t="s">
        <v>19</v>
      </c>
      <c r="J6" s="45" t="s">
        <v>21</v>
      </c>
      <c r="K6" s="45"/>
      <c r="L6" s="292">
        <v>3443196</v>
      </c>
    </row>
    <row r="7" spans="1:12" x14ac:dyDescent="0.2">
      <c r="A7" s="262"/>
      <c r="B7" s="283" t="s">
        <v>22</v>
      </c>
      <c r="C7" s="318" t="s">
        <v>23</v>
      </c>
      <c r="D7" s="318"/>
      <c r="E7" s="318"/>
      <c r="F7" s="283"/>
      <c r="G7" s="289">
        <v>63971046</v>
      </c>
      <c r="H7" s="264"/>
      <c r="I7" s="45" t="s">
        <v>22</v>
      </c>
      <c r="J7" s="45" t="s">
        <v>24</v>
      </c>
      <c r="K7" s="45"/>
      <c r="L7" s="292">
        <v>0</v>
      </c>
    </row>
    <row r="8" spans="1:12" x14ac:dyDescent="0.2">
      <c r="A8" s="262"/>
      <c r="B8" s="283" t="s">
        <v>25</v>
      </c>
      <c r="C8" s="318" t="s">
        <v>26</v>
      </c>
      <c r="D8" s="318"/>
      <c r="E8" s="318"/>
      <c r="F8" s="283"/>
      <c r="G8" s="289">
        <v>0</v>
      </c>
      <c r="H8" s="264"/>
      <c r="I8" s="45"/>
      <c r="J8" s="45"/>
      <c r="K8" s="45"/>
      <c r="L8" s="293"/>
    </row>
    <row r="9" spans="1:12" x14ac:dyDescent="0.2">
      <c r="A9" s="283"/>
      <c r="B9" s="283"/>
      <c r="C9" s="318"/>
      <c r="D9" s="318"/>
      <c r="E9" s="318"/>
      <c r="F9" s="283"/>
      <c r="G9" s="283"/>
      <c r="H9" s="264" t="s">
        <v>3</v>
      </c>
      <c r="I9" s="312" t="s">
        <v>27</v>
      </c>
      <c r="J9" s="312"/>
      <c r="K9" s="45"/>
      <c r="L9" s="12">
        <f>L11+L14+L18+L17</f>
        <v>199335316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83"/>
      <c r="G10" s="13">
        <f>G11-G12</f>
        <v>0</v>
      </c>
      <c r="H10" s="264" t="s">
        <v>1</v>
      </c>
      <c r="I10" s="325" t="s">
        <v>29</v>
      </c>
      <c r="J10" s="325"/>
      <c r="K10" s="45"/>
      <c r="L10" s="12">
        <f>L11+L14</f>
        <v>196505298</v>
      </c>
    </row>
    <row r="11" spans="1:12" x14ac:dyDescent="0.2">
      <c r="A11" s="262"/>
      <c r="B11" s="283" t="s">
        <v>12</v>
      </c>
      <c r="C11" s="318" t="s">
        <v>30</v>
      </c>
      <c r="D11" s="318"/>
      <c r="E11" s="318"/>
      <c r="F11" s="283"/>
      <c r="G11" s="289">
        <v>0</v>
      </c>
      <c r="H11" s="264"/>
      <c r="I11" s="45" t="s">
        <v>12</v>
      </c>
      <c r="J11" s="45" t="s">
        <v>31</v>
      </c>
      <c r="K11" s="45"/>
      <c r="L11" s="12">
        <f>L12-L13</f>
        <v>120930230</v>
      </c>
    </row>
    <row r="12" spans="1:12" x14ac:dyDescent="0.2">
      <c r="A12" s="262"/>
      <c r="B12" s="283" t="s">
        <v>15</v>
      </c>
      <c r="C12" s="318" t="s">
        <v>32</v>
      </c>
      <c r="D12" s="318"/>
      <c r="E12" s="318"/>
      <c r="F12" s="283" t="s">
        <v>33</v>
      </c>
      <c r="G12" s="289">
        <v>0</v>
      </c>
      <c r="H12" s="264"/>
      <c r="I12" s="45"/>
      <c r="J12" s="45" t="s">
        <v>31</v>
      </c>
      <c r="K12" s="45"/>
      <c r="L12" s="292">
        <v>130236909</v>
      </c>
    </row>
    <row r="13" spans="1:12" x14ac:dyDescent="0.2">
      <c r="A13" s="283"/>
      <c r="B13" s="283"/>
      <c r="C13" s="318"/>
      <c r="D13" s="318"/>
      <c r="E13" s="318"/>
      <c r="F13" s="283"/>
      <c r="G13" s="283"/>
      <c r="H13" s="264"/>
      <c r="I13" s="45"/>
      <c r="J13" s="45" t="s">
        <v>34</v>
      </c>
      <c r="K13" s="283" t="s">
        <v>33</v>
      </c>
      <c r="L13" s="292">
        <v>9306679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83"/>
      <c r="G14" s="13">
        <f>G15+G22+G33-G20-G27</f>
        <v>100895780</v>
      </c>
      <c r="H14" s="264"/>
      <c r="I14" s="45" t="s">
        <v>15</v>
      </c>
      <c r="J14" s="45" t="s">
        <v>36</v>
      </c>
      <c r="K14" s="45"/>
      <c r="L14" s="12">
        <f>L15-L16</f>
        <v>75575068</v>
      </c>
    </row>
    <row r="15" spans="1:12" x14ac:dyDescent="0.2">
      <c r="A15" s="262"/>
      <c r="B15" s="283" t="s">
        <v>37</v>
      </c>
      <c r="C15" s="318" t="s">
        <v>38</v>
      </c>
      <c r="D15" s="318"/>
      <c r="E15" s="318"/>
      <c r="F15" s="283"/>
      <c r="G15" s="289">
        <f>G16+G19</f>
        <v>24521765</v>
      </c>
      <c r="H15" s="264"/>
      <c r="I15" s="45"/>
      <c r="J15" s="45" t="s">
        <v>36</v>
      </c>
      <c r="K15" s="45"/>
      <c r="L15" s="292">
        <v>82914116</v>
      </c>
    </row>
    <row r="16" spans="1:12" x14ac:dyDescent="0.2">
      <c r="A16" s="262"/>
      <c r="B16" s="283" t="s">
        <v>256</v>
      </c>
      <c r="C16" s="283" t="s">
        <v>257</v>
      </c>
      <c r="D16" s="283"/>
      <c r="E16" s="283"/>
      <c r="F16" s="283"/>
      <c r="G16" s="289">
        <f>G17+G18</f>
        <v>0</v>
      </c>
      <c r="H16" s="264"/>
      <c r="I16" s="45"/>
      <c r="J16" s="45" t="s">
        <v>40</v>
      </c>
      <c r="K16" s="283" t="s">
        <v>33</v>
      </c>
      <c r="L16" s="292">
        <v>7339048</v>
      </c>
    </row>
    <row r="17" spans="1:12" x14ac:dyDescent="0.2">
      <c r="A17" s="262"/>
      <c r="B17" s="283" t="s">
        <v>258</v>
      </c>
      <c r="C17" s="315" t="s">
        <v>259</v>
      </c>
      <c r="D17" s="315"/>
      <c r="E17" s="315"/>
      <c r="F17" s="283"/>
      <c r="G17" s="289">
        <v>0</v>
      </c>
      <c r="H17" s="264"/>
      <c r="I17" s="45" t="s">
        <v>19</v>
      </c>
      <c r="J17" s="45" t="s">
        <v>248</v>
      </c>
      <c r="K17" s="45"/>
      <c r="L17" s="282">
        <v>1732623</v>
      </c>
    </row>
    <row r="18" spans="1:12" x14ac:dyDescent="0.2">
      <c r="A18" s="262"/>
      <c r="B18" s="283" t="s">
        <v>260</v>
      </c>
      <c r="C18" s="315" t="s">
        <v>262</v>
      </c>
      <c r="D18" s="315"/>
      <c r="E18" s="315"/>
      <c r="F18" s="283"/>
      <c r="G18" s="289">
        <v>0</v>
      </c>
      <c r="H18" s="264" t="s">
        <v>2</v>
      </c>
      <c r="I18" s="325" t="s">
        <v>44</v>
      </c>
      <c r="J18" s="325"/>
      <c r="K18" s="45"/>
      <c r="L18" s="292">
        <v>1097395</v>
      </c>
    </row>
    <row r="19" spans="1:12" x14ac:dyDescent="0.2">
      <c r="A19" s="262"/>
      <c r="B19" s="283" t="s">
        <v>263</v>
      </c>
      <c r="C19" s="315" t="s">
        <v>261</v>
      </c>
      <c r="D19" s="315"/>
      <c r="E19" s="315"/>
      <c r="F19" s="283"/>
      <c r="G19" s="289">
        <v>24521765</v>
      </c>
      <c r="H19" s="264"/>
      <c r="I19" s="45"/>
      <c r="J19" s="45"/>
      <c r="K19" s="45"/>
      <c r="L19" s="293"/>
    </row>
    <row r="20" spans="1:12" x14ac:dyDescent="0.2">
      <c r="A20" s="262"/>
      <c r="B20" s="283" t="s">
        <v>264</v>
      </c>
      <c r="C20" s="318" t="s">
        <v>39</v>
      </c>
      <c r="D20" s="318"/>
      <c r="E20" s="318"/>
      <c r="F20" s="283" t="s">
        <v>33</v>
      </c>
      <c r="G20" s="289">
        <v>0</v>
      </c>
      <c r="H20" s="264" t="s">
        <v>4</v>
      </c>
      <c r="I20" s="312" t="s">
        <v>46</v>
      </c>
      <c r="J20" s="312"/>
      <c r="K20" s="45"/>
      <c r="L20" s="292">
        <v>3860957</v>
      </c>
    </row>
    <row r="21" spans="1:12" x14ac:dyDescent="0.2">
      <c r="A21" s="262"/>
      <c r="B21" s="283" t="s">
        <v>268</v>
      </c>
      <c r="C21" s="318" t="s">
        <v>275</v>
      </c>
      <c r="D21" s="318"/>
      <c r="E21" s="318"/>
      <c r="F21" s="283" t="s">
        <v>33</v>
      </c>
      <c r="G21" s="289">
        <v>0</v>
      </c>
      <c r="H21" s="264"/>
      <c r="I21" s="45"/>
      <c r="J21" s="45"/>
      <c r="K21" s="45"/>
      <c r="L21" s="293"/>
    </row>
    <row r="22" spans="1:12" x14ac:dyDescent="0.2">
      <c r="A22" s="262"/>
      <c r="B22" s="283" t="s">
        <v>265</v>
      </c>
      <c r="C22" s="318" t="s">
        <v>41</v>
      </c>
      <c r="D22" s="318"/>
      <c r="E22" s="318"/>
      <c r="F22" s="283"/>
      <c r="G22" s="289">
        <f>G23+G26</f>
        <v>74184629</v>
      </c>
      <c r="H22" s="264" t="s">
        <v>5</v>
      </c>
      <c r="I22" s="312" t="s">
        <v>48</v>
      </c>
      <c r="J22" s="312"/>
      <c r="K22" s="45"/>
      <c r="L22" s="12">
        <f>L23+L28+L29+L30+L32</f>
        <v>38713659</v>
      </c>
    </row>
    <row r="23" spans="1:12" x14ac:dyDescent="0.2">
      <c r="A23" s="262"/>
      <c r="B23" s="283" t="s">
        <v>256</v>
      </c>
      <c r="C23" s="283" t="s">
        <v>257</v>
      </c>
      <c r="D23" s="283"/>
      <c r="E23" s="283"/>
      <c r="F23" s="283"/>
      <c r="G23" s="289">
        <f>G24+G25</f>
        <v>0</v>
      </c>
      <c r="H23" s="264"/>
      <c r="I23" s="45" t="s">
        <v>12</v>
      </c>
      <c r="J23" s="45" t="s">
        <v>50</v>
      </c>
      <c r="K23" s="45"/>
      <c r="L23" s="292">
        <v>38700000</v>
      </c>
    </row>
    <row r="24" spans="1:12" x14ac:dyDescent="0.2">
      <c r="A24" s="262"/>
      <c r="B24" s="283" t="s">
        <v>258</v>
      </c>
      <c r="C24" s="283" t="s">
        <v>266</v>
      </c>
      <c r="D24" s="283"/>
      <c r="E24" s="283"/>
      <c r="F24" s="283"/>
      <c r="G24" s="289">
        <v>0</v>
      </c>
      <c r="H24" s="264"/>
      <c r="I24" s="45"/>
      <c r="J24" s="45" t="s">
        <v>52</v>
      </c>
      <c r="K24" s="45"/>
      <c r="L24" s="292">
        <v>0</v>
      </c>
    </row>
    <row r="25" spans="1:12" x14ac:dyDescent="0.2">
      <c r="A25" s="262"/>
      <c r="B25" s="283" t="s">
        <v>260</v>
      </c>
      <c r="C25" s="283" t="s">
        <v>267</v>
      </c>
      <c r="D25" s="283"/>
      <c r="E25" s="283"/>
      <c r="F25" s="283"/>
      <c r="G25" s="289">
        <v>0</v>
      </c>
      <c r="H25" s="264"/>
      <c r="I25" s="45"/>
      <c r="J25" s="45" t="s">
        <v>54</v>
      </c>
      <c r="K25" s="283" t="s">
        <v>33</v>
      </c>
      <c r="L25" s="267">
        <v>0</v>
      </c>
    </row>
    <row r="26" spans="1:12" x14ac:dyDescent="0.2">
      <c r="A26" s="262"/>
      <c r="B26" s="283" t="s">
        <v>255</v>
      </c>
      <c r="C26" s="283" t="s">
        <v>261</v>
      </c>
      <c r="D26" s="283"/>
      <c r="E26" s="283"/>
      <c r="F26" s="283"/>
      <c r="G26" s="289">
        <v>74184629</v>
      </c>
      <c r="H26" s="264"/>
      <c r="I26" s="45" t="s">
        <v>15</v>
      </c>
      <c r="J26" s="45" t="s">
        <v>55</v>
      </c>
      <c r="K26" s="45"/>
      <c r="L26" s="292">
        <v>0</v>
      </c>
    </row>
    <row r="27" spans="1:12" x14ac:dyDescent="0.2">
      <c r="B27" s="283" t="s">
        <v>264</v>
      </c>
      <c r="C27" s="318" t="s">
        <v>43</v>
      </c>
      <c r="D27" s="318"/>
      <c r="E27" s="318"/>
      <c r="F27" s="283" t="s">
        <v>33</v>
      </c>
      <c r="G27" s="289">
        <v>0</v>
      </c>
      <c r="H27" s="264"/>
      <c r="I27" s="45" t="s">
        <v>19</v>
      </c>
      <c r="J27" s="45" t="s">
        <v>57</v>
      </c>
      <c r="K27" s="45"/>
      <c r="L27" s="292">
        <v>0</v>
      </c>
    </row>
    <row r="28" spans="1:12" x14ac:dyDescent="0.2">
      <c r="A28" s="262"/>
      <c r="B28" s="283" t="s">
        <v>268</v>
      </c>
      <c r="C28" s="315" t="s">
        <v>269</v>
      </c>
      <c r="D28" s="315"/>
      <c r="E28" s="315"/>
      <c r="F28" s="283" t="s">
        <v>33</v>
      </c>
      <c r="G28" s="289">
        <v>0</v>
      </c>
      <c r="H28" s="264"/>
      <c r="I28" s="45" t="s">
        <v>22</v>
      </c>
      <c r="J28" s="45" t="s">
        <v>59</v>
      </c>
      <c r="K28" s="45"/>
      <c r="L28" s="292">
        <v>0</v>
      </c>
    </row>
    <row r="29" spans="1:12" x14ac:dyDescent="0.2">
      <c r="A29" s="262"/>
      <c r="B29" s="283" t="s">
        <v>270</v>
      </c>
      <c r="C29" s="315" t="s">
        <v>271</v>
      </c>
      <c r="D29" s="315"/>
      <c r="E29" s="315"/>
      <c r="F29" s="283"/>
      <c r="G29" s="288">
        <v>0</v>
      </c>
      <c r="H29" s="264"/>
      <c r="I29" s="45" t="s">
        <v>25</v>
      </c>
      <c r="J29" s="45" t="s">
        <v>61</v>
      </c>
      <c r="K29" s="45"/>
      <c r="L29" s="292">
        <v>0</v>
      </c>
    </row>
    <row r="30" spans="1:12" x14ac:dyDescent="0.2">
      <c r="A30" s="262"/>
      <c r="B30" s="283" t="s">
        <v>22</v>
      </c>
      <c r="C30" s="318" t="s">
        <v>14</v>
      </c>
      <c r="D30" s="318"/>
      <c r="E30" s="318"/>
      <c r="F30" s="283"/>
      <c r="G30" s="286">
        <f>G31-G32</f>
        <v>0</v>
      </c>
      <c r="H30" s="264"/>
      <c r="I30" s="45" t="s">
        <v>63</v>
      </c>
      <c r="J30" s="45" t="s">
        <v>64</v>
      </c>
      <c r="K30" s="45"/>
      <c r="L30" s="292">
        <v>13659</v>
      </c>
    </row>
    <row r="31" spans="1:12" x14ac:dyDescent="0.2">
      <c r="A31" s="262"/>
      <c r="B31" s="283" t="s">
        <v>25</v>
      </c>
      <c r="C31" s="318" t="s">
        <v>45</v>
      </c>
      <c r="D31" s="318"/>
      <c r="E31" s="318"/>
      <c r="F31" s="283"/>
      <c r="G31" s="294">
        <v>0</v>
      </c>
      <c r="H31" s="264"/>
      <c r="I31" s="45" t="s">
        <v>65</v>
      </c>
      <c r="J31" s="45" t="s">
        <v>66</v>
      </c>
      <c r="K31" s="45"/>
      <c r="L31" s="292">
        <v>0</v>
      </c>
    </row>
    <row r="32" spans="1:12" x14ac:dyDescent="0.2">
      <c r="A32" s="262"/>
      <c r="B32" s="283" t="s">
        <v>272</v>
      </c>
      <c r="C32" s="315" t="s">
        <v>273</v>
      </c>
      <c r="D32" s="315"/>
      <c r="E32" s="315"/>
      <c r="F32" s="283"/>
      <c r="G32" s="294">
        <v>0</v>
      </c>
      <c r="H32" s="264"/>
      <c r="I32" s="45" t="s">
        <v>68</v>
      </c>
      <c r="J32" s="45" t="s">
        <v>85</v>
      </c>
      <c r="K32" s="283" t="s">
        <v>33</v>
      </c>
      <c r="L32" s="12">
        <f>-L33-L35+L36</f>
        <v>0</v>
      </c>
    </row>
    <row r="33" spans="1:12" x14ac:dyDescent="0.2">
      <c r="B33" s="283" t="s">
        <v>274</v>
      </c>
      <c r="C33" s="318" t="s">
        <v>47</v>
      </c>
      <c r="D33" s="318"/>
      <c r="E33" s="318"/>
      <c r="F33" s="283"/>
      <c r="G33" s="289">
        <v>2189386</v>
      </c>
      <c r="H33" s="264"/>
      <c r="I33" s="45"/>
      <c r="J33" s="45" t="s">
        <v>70</v>
      </c>
      <c r="K33" s="283" t="s">
        <v>33</v>
      </c>
      <c r="L33" s="292">
        <v>0</v>
      </c>
    </row>
    <row r="34" spans="1:12" x14ac:dyDescent="0.2">
      <c r="B34" s="283"/>
      <c r="C34" s="326"/>
      <c r="D34" s="326"/>
      <c r="E34" s="326"/>
      <c r="F34" s="326"/>
      <c r="G34" s="289"/>
      <c r="H34" s="264"/>
      <c r="I34" s="45"/>
      <c r="J34" s="45"/>
      <c r="K34" s="283"/>
      <c r="L34" s="292"/>
    </row>
    <row r="35" spans="1:12" x14ac:dyDescent="0.2">
      <c r="A35" s="262" t="s">
        <v>5</v>
      </c>
      <c r="B35" s="262" t="s">
        <v>49</v>
      </c>
      <c r="C35" s="318"/>
      <c r="D35" s="318"/>
      <c r="E35" s="318"/>
      <c r="F35" s="283"/>
      <c r="G35" s="10">
        <f>G36-G37-G38</f>
        <v>0</v>
      </c>
      <c r="H35" s="264"/>
      <c r="I35" s="45"/>
      <c r="J35" s="45" t="s">
        <v>71</v>
      </c>
      <c r="K35" s="283" t="s">
        <v>33</v>
      </c>
      <c r="L35" s="292">
        <v>0</v>
      </c>
    </row>
    <row r="36" spans="1:12" x14ac:dyDescent="0.2">
      <c r="A36" s="262"/>
      <c r="B36" s="283" t="s">
        <v>12</v>
      </c>
      <c r="C36" s="318" t="s">
        <v>51</v>
      </c>
      <c r="D36" s="318"/>
      <c r="E36" s="318"/>
      <c r="F36" s="283"/>
      <c r="G36" s="294">
        <v>6216024</v>
      </c>
      <c r="H36" s="264"/>
      <c r="I36" s="266"/>
      <c r="J36" s="45" t="s">
        <v>77</v>
      </c>
      <c r="K36" s="45"/>
      <c r="L36" s="292">
        <v>0</v>
      </c>
    </row>
    <row r="37" spans="1:12" x14ac:dyDescent="0.2">
      <c r="A37" s="262"/>
      <c r="B37" s="283"/>
      <c r="C37" s="318" t="s">
        <v>53</v>
      </c>
      <c r="D37" s="318"/>
      <c r="E37" s="318"/>
      <c r="F37" s="283" t="s">
        <v>33</v>
      </c>
      <c r="G37" s="294">
        <v>6216024</v>
      </c>
      <c r="H37" s="264" t="s">
        <v>6</v>
      </c>
      <c r="I37" s="312" t="s">
        <v>74</v>
      </c>
      <c r="J37" s="312"/>
      <c r="K37" s="45"/>
      <c r="L37" s="12">
        <f>L38+L39</f>
        <v>9132053</v>
      </c>
    </row>
    <row r="38" spans="1:12" x14ac:dyDescent="0.2">
      <c r="A38" s="262"/>
      <c r="B38" s="283"/>
      <c r="C38" s="313"/>
      <c r="D38" s="313"/>
      <c r="E38" s="313"/>
      <c r="G38" s="294">
        <v>0</v>
      </c>
      <c r="H38" s="264"/>
      <c r="I38" s="45" t="s">
        <v>12</v>
      </c>
      <c r="J38" s="45" t="s">
        <v>75</v>
      </c>
      <c r="K38" s="45"/>
      <c r="L38" s="292">
        <v>4138375</v>
      </c>
    </row>
    <row r="39" spans="1:12" x14ac:dyDescent="0.2">
      <c r="A39" s="262" t="s">
        <v>6</v>
      </c>
      <c r="B39" s="262" t="s">
        <v>56</v>
      </c>
      <c r="C39" s="318"/>
      <c r="D39" s="318"/>
      <c r="E39" s="318"/>
      <c r="F39" s="283"/>
      <c r="G39" s="295"/>
      <c r="H39" s="264"/>
      <c r="I39" s="45" t="s">
        <v>15</v>
      </c>
      <c r="J39" s="45" t="s">
        <v>77</v>
      </c>
      <c r="K39" s="45"/>
      <c r="L39" s="292">
        <v>4993678</v>
      </c>
    </row>
    <row r="40" spans="1:12" x14ac:dyDescent="0.2">
      <c r="A40" s="283"/>
      <c r="B40" s="283"/>
      <c r="C40" s="318" t="s">
        <v>58</v>
      </c>
      <c r="D40" s="318"/>
      <c r="E40" s="318"/>
      <c r="F40" s="283"/>
      <c r="G40" s="10">
        <f>G41+G44+G47</f>
        <v>2943083</v>
      </c>
      <c r="H40" s="264"/>
      <c r="I40" s="45"/>
      <c r="J40" s="45"/>
      <c r="K40" s="45"/>
      <c r="L40" s="293"/>
    </row>
    <row r="41" spans="1:12" x14ac:dyDescent="0.2">
      <c r="A41" s="45"/>
      <c r="B41" s="283"/>
      <c r="C41" s="318" t="s">
        <v>60</v>
      </c>
      <c r="D41" s="318"/>
      <c r="E41" s="318"/>
      <c r="F41" s="283" t="s">
        <v>33</v>
      </c>
      <c r="G41" s="10">
        <f>G42-G43</f>
        <v>0</v>
      </c>
      <c r="H41" s="264"/>
      <c r="I41" s="45"/>
      <c r="J41" s="45"/>
      <c r="K41" s="45"/>
      <c r="L41" s="293"/>
    </row>
    <row r="42" spans="1:12" x14ac:dyDescent="0.2">
      <c r="A42" s="45"/>
      <c r="B42" s="283"/>
      <c r="C42" s="318" t="s">
        <v>62</v>
      </c>
      <c r="D42" s="318"/>
      <c r="E42" s="318"/>
      <c r="F42" s="283" t="s">
        <v>33</v>
      </c>
      <c r="G42" s="294">
        <v>0</v>
      </c>
      <c r="H42" s="264"/>
      <c r="I42" s="45"/>
      <c r="J42" s="45"/>
      <c r="K42" s="45"/>
      <c r="L42" s="293"/>
    </row>
    <row r="43" spans="1:12" x14ac:dyDescent="0.2">
      <c r="A43" s="284" t="s">
        <v>80</v>
      </c>
      <c r="B43" s="262" t="s">
        <v>67</v>
      </c>
      <c r="C43" s="318"/>
      <c r="D43" s="318"/>
      <c r="E43" s="318"/>
      <c r="F43" s="283"/>
      <c r="G43" s="294">
        <v>0</v>
      </c>
      <c r="H43" s="264"/>
      <c r="I43" s="45"/>
      <c r="J43" s="45"/>
      <c r="K43" s="45"/>
      <c r="L43" s="293"/>
    </row>
    <row r="44" spans="1:12" x14ac:dyDescent="0.2">
      <c r="A44" s="45"/>
      <c r="B44" s="283" t="s">
        <v>12</v>
      </c>
      <c r="C44" s="318" t="s">
        <v>69</v>
      </c>
      <c r="D44" s="318"/>
      <c r="E44" s="318"/>
      <c r="F44" s="283"/>
      <c r="G44" s="10">
        <f>G45-G46</f>
        <v>2943083</v>
      </c>
      <c r="H44" s="264"/>
      <c r="I44" s="45"/>
      <c r="J44" s="45"/>
      <c r="K44" s="45"/>
      <c r="L44" s="293"/>
    </row>
    <row r="45" spans="1:12" x14ac:dyDescent="0.2">
      <c r="A45" s="45"/>
      <c r="B45" s="283"/>
      <c r="C45" s="318" t="s">
        <v>69</v>
      </c>
      <c r="D45" s="318"/>
      <c r="E45" s="318"/>
      <c r="F45" s="283"/>
      <c r="G45" s="294">
        <v>3587930</v>
      </c>
      <c r="H45" s="264"/>
      <c r="I45" s="45"/>
      <c r="J45" s="45"/>
      <c r="K45" s="45"/>
      <c r="L45" s="293"/>
    </row>
    <row r="46" spans="1:12" x14ac:dyDescent="0.2">
      <c r="A46" s="45"/>
      <c r="B46" s="45"/>
      <c r="C46" s="318" t="s">
        <v>72</v>
      </c>
      <c r="D46" s="318"/>
      <c r="E46" s="318"/>
      <c r="F46" s="283" t="s">
        <v>33</v>
      </c>
      <c r="G46" s="292">
        <v>644847</v>
      </c>
      <c r="H46" s="266"/>
      <c r="I46" s="45"/>
      <c r="J46" s="45"/>
      <c r="K46" s="45"/>
      <c r="L46" s="293"/>
    </row>
    <row r="47" spans="1:12" x14ac:dyDescent="0.2">
      <c r="A47" s="45"/>
      <c r="B47" s="45" t="s">
        <v>15</v>
      </c>
      <c r="C47" s="318" t="s">
        <v>73</v>
      </c>
      <c r="D47" s="318"/>
      <c r="E47" s="318"/>
      <c r="F47" s="45"/>
      <c r="G47" s="12">
        <f>G48-G49</f>
        <v>0</v>
      </c>
      <c r="H47" s="266"/>
      <c r="I47" s="45"/>
      <c r="J47" s="45"/>
      <c r="K47" s="45"/>
      <c r="L47" s="293"/>
    </row>
    <row r="48" spans="1:12" x14ac:dyDescent="0.2">
      <c r="A48" s="45"/>
      <c r="B48" s="45"/>
      <c r="C48" s="318" t="s">
        <v>73</v>
      </c>
      <c r="D48" s="318"/>
      <c r="E48" s="318"/>
      <c r="F48" s="45"/>
      <c r="G48" s="292">
        <v>0</v>
      </c>
      <c r="H48" s="266"/>
      <c r="I48" s="45"/>
      <c r="J48" s="45"/>
      <c r="K48" s="45"/>
      <c r="L48" s="293"/>
    </row>
    <row r="49" spans="1:12" x14ac:dyDescent="0.2">
      <c r="B49" s="45"/>
      <c r="C49" s="318" t="s">
        <v>76</v>
      </c>
      <c r="D49" s="318"/>
      <c r="E49" s="318"/>
      <c r="F49" s="283" t="s">
        <v>33</v>
      </c>
      <c r="G49" s="292">
        <v>0</v>
      </c>
      <c r="H49" s="266"/>
      <c r="I49" s="45"/>
      <c r="J49" s="45"/>
      <c r="K49" s="45"/>
      <c r="L49" s="293"/>
    </row>
    <row r="50" spans="1:12" x14ac:dyDescent="0.2">
      <c r="A50" s="45"/>
      <c r="B50" s="45" t="s">
        <v>19</v>
      </c>
      <c r="C50" s="318" t="s">
        <v>84</v>
      </c>
      <c r="D50" s="318"/>
      <c r="E50" s="318"/>
      <c r="F50" s="45"/>
      <c r="G50" s="293"/>
      <c r="H50" s="266"/>
      <c r="I50" s="45"/>
      <c r="J50" s="45"/>
      <c r="K50" s="45"/>
      <c r="L50" s="293"/>
    </row>
    <row r="51" spans="1:12" x14ac:dyDescent="0.2">
      <c r="C51" s="318" t="s">
        <v>78</v>
      </c>
      <c r="D51" s="318"/>
      <c r="E51" s="318"/>
      <c r="F51" s="45"/>
      <c r="H51" s="266"/>
      <c r="I51" s="45"/>
      <c r="J51" s="45"/>
      <c r="K51" s="45"/>
      <c r="L51" s="293"/>
    </row>
    <row r="52" spans="1:12" x14ac:dyDescent="0.2">
      <c r="A52" s="266"/>
      <c r="B52" s="45"/>
      <c r="C52" s="318" t="s">
        <v>79</v>
      </c>
      <c r="D52" s="318"/>
      <c r="E52" s="318"/>
      <c r="F52" s="283" t="s">
        <v>33</v>
      </c>
      <c r="G52" s="45"/>
      <c r="H52" s="264"/>
      <c r="I52" s="45"/>
      <c r="J52" s="45"/>
      <c r="K52" s="45"/>
      <c r="L52" s="293"/>
    </row>
    <row r="53" spans="1:12" x14ac:dyDescent="0.2">
      <c r="A53" s="266"/>
      <c r="B53" s="45"/>
      <c r="C53" s="283"/>
      <c r="D53" s="283"/>
      <c r="E53" s="283"/>
      <c r="F53" s="283"/>
      <c r="G53" s="45"/>
      <c r="H53" s="264"/>
      <c r="I53" s="45"/>
      <c r="J53" s="45"/>
      <c r="K53" s="45"/>
      <c r="L53" s="293"/>
    </row>
    <row r="54" spans="1:12" ht="13.5" thickBot="1" x14ac:dyDescent="0.25">
      <c r="A54" s="266" t="s">
        <v>80</v>
      </c>
      <c r="B54" s="284" t="s">
        <v>81</v>
      </c>
      <c r="C54" s="327"/>
      <c r="D54" s="327"/>
      <c r="E54" s="327"/>
      <c r="F54" s="327"/>
      <c r="G54" s="285">
        <v>86675272</v>
      </c>
      <c r="H54" s="303"/>
      <c r="I54" s="304"/>
      <c r="J54" s="304"/>
      <c r="K54" s="304"/>
      <c r="L54" s="293"/>
    </row>
    <row r="55" spans="1:12" ht="14.25" thickTop="1" thickBot="1" x14ac:dyDescent="0.25">
      <c r="A55" s="305" t="s">
        <v>82</v>
      </c>
      <c r="B55" s="306"/>
      <c r="C55" s="306"/>
      <c r="D55" s="306"/>
      <c r="E55" s="306"/>
      <c r="F55" s="307"/>
      <c r="G55" s="15">
        <f>G40+G35+G30+G14+G10+G3+G54</f>
        <v>254485181</v>
      </c>
      <c r="H55" s="308" t="s">
        <v>83</v>
      </c>
      <c r="I55" s="309"/>
      <c r="J55" s="309"/>
      <c r="K55" s="296"/>
      <c r="L55" s="19">
        <f>L3+L9+L22+L20+L37</f>
        <v>254485181</v>
      </c>
    </row>
    <row r="56" spans="1:12" ht="13.5" thickTop="1" x14ac:dyDescent="0.2">
      <c r="A56" s="266"/>
      <c r="B56" s="266"/>
      <c r="C56" s="266"/>
      <c r="D56" s="266"/>
      <c r="E56" s="266"/>
      <c r="F56" s="45"/>
      <c r="G56" s="45">
        <v>0</v>
      </c>
      <c r="L56" s="45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00000000-0004-0000-1E00-000000000000}"/>
  </hyperlinks>
  <pageMargins left="0.7" right="0.7" top="0.75" bottom="0.75" header="0.3" footer="0.3"/>
  <legacy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N60"/>
  <sheetViews>
    <sheetView zoomScale="93" zoomScaleNormal="93" workbookViewId="0">
      <selection activeCell="G3" sqref="G3"/>
    </sheetView>
  </sheetViews>
  <sheetFormatPr defaultRowHeight="12.75" x14ac:dyDescent="0.2"/>
  <cols>
    <col min="1" max="1" width="10.140625" customWidth="1"/>
    <col min="2" max="2" width="32.5703125" bestFit="1" customWidth="1"/>
    <col min="5" max="5" width="12.28515625" customWidth="1"/>
    <col min="6" max="6" width="6.85546875" bestFit="1" customWidth="1"/>
    <col min="7" max="7" width="15.42578125" bestFit="1" customWidth="1"/>
    <col min="9" max="9" width="6.5703125" customWidth="1"/>
    <col min="10" max="10" width="30.140625" customWidth="1"/>
    <col min="11" max="11" width="3.5703125" customWidth="1"/>
    <col min="12" max="12" width="18.5703125" bestFit="1" customWidth="1"/>
  </cols>
  <sheetData>
    <row r="1" spans="1:12" ht="13.5" thickBot="1" x14ac:dyDescent="0.25">
      <c r="A1" s="224" t="s">
        <v>297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</row>
    <row r="2" spans="1:12" ht="13.5" thickTop="1" x14ac:dyDescent="0.2">
      <c r="A2" s="320" t="s">
        <v>8</v>
      </c>
      <c r="B2" s="320"/>
      <c r="C2" s="320"/>
      <c r="D2" s="320"/>
      <c r="E2" s="320"/>
      <c r="F2" s="270"/>
      <c r="G2" s="271"/>
      <c r="H2" s="321" t="s">
        <v>9</v>
      </c>
      <c r="I2" s="322"/>
      <c r="J2" s="322"/>
      <c r="K2" s="272"/>
      <c r="L2" s="273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59"/>
      <c r="G3" s="274">
        <f>G4+G5+G6+G7+G8</f>
        <v>1462129682.1899998</v>
      </c>
      <c r="H3" s="260" t="s">
        <v>0</v>
      </c>
      <c r="I3" s="324" t="s">
        <v>11</v>
      </c>
      <c r="J3" s="324"/>
      <c r="K3" s="261"/>
      <c r="L3" s="14">
        <f>L4+L5+L6+L7</f>
        <v>665893429.8499999</v>
      </c>
    </row>
    <row r="4" spans="1:12" x14ac:dyDescent="0.2">
      <c r="A4" s="262"/>
      <c r="B4" s="263" t="s">
        <v>12</v>
      </c>
      <c r="C4" s="310" t="s">
        <v>13</v>
      </c>
      <c r="D4" s="310"/>
      <c r="E4" s="310"/>
      <c r="F4" s="263"/>
      <c r="G4" s="16">
        <f>'ZİRVE SİGORTA LTD. 2023'!G4+'TÜRK SİGORTA 2023'!G4+'UNİVERSAL SİGORTA 2023'!G4+'ZURİCH SİGORTA 2023'!G4+'TOWER INSURANCE 2023'!G4+'EUROCITY INSURANCE 2023'!G4+'İYİ GELECEK SİGORTA 2023'!G4+'COMMERCIAL INSURANCE 2023'!G4+'TÜRKİYE SİGORTA 2023'!G4+'GÜVEN  SİGORTA LTD 2023'!G4+'GOLD SİGORTA 2023'!G4+'CAN SİGORTA LTD. 2023'!G4+'ANADOLU SİGORTA A.Ş. 2023'!G4+'AS-CAN SİGORTA LTD. 2023'!G4+'GULF SİGORTA A.Ş. 2023'!G4+'AKFİNANS SİGORTA LTD. 2023'!G4+'BEY SİGORTA LTD.2023'!G4+'Segure Insurance Ltd. 2023'!G4+'Limasol Sigorta Ltd. 2023'!G4+'Kıbrıs Sigorta Ltd. 2023'!G4+'Şeker Sigorta Kıbrıs Ltd. 2023'!G4+'İktisat Sigorta Ltd. 2033'!G4+'Northprime Insurance Ltd. 2023'!G4+'Alfa Insurance ltd.2023'!G4+'Mapfree Insurance Ltd. 2023'!G4+'Kapital Insrance Ltd. 2023'!G4+'Dağlı Sigorta Ltd. 2023'!G4+'Creditwest Insurance Ltd 2023'!G4+'Near East Sigorta'!G4+'AVEON SİGORTA LTD. 2023'!G4+'AXA SİGORTA A.Ş. 2023'!G4</f>
        <v>22723476.040000003</v>
      </c>
      <c r="H4" s="264"/>
      <c r="I4" s="261" t="s">
        <v>12</v>
      </c>
      <c r="J4" s="261" t="s">
        <v>14</v>
      </c>
      <c r="K4" s="261"/>
      <c r="L4" s="16">
        <f>'ZİRVE SİGORTA LTD. 2023'!L4+'TÜRK SİGORTA 2023'!L4+'UNİVERSAL SİGORTA 2023'!L4+'ZURİCH SİGORTA 2023'!L4+'TOWER INSURANCE 2023'!L4+'EUROCITY INSURANCE 2023'!L4+'İYİ GELECEK SİGORTA 2023'!L4+'COMMERCIAL INSURANCE 2023'!L4+'TÜRKİYE SİGORTA 2023'!L4+'GÜVEN  SİGORTA LTD 2023'!L4+'GOLD SİGORTA 2023'!L4+'CAN SİGORTA LTD. 2023'!L4+'ANADOLU SİGORTA A.Ş. 2023'!L4+'AS-CAN SİGORTA LTD. 2023'!L4+'GULF SİGORTA A.Ş. 2023'!L4+'AKFİNANS SİGORTA LTD. 2023'!L4+'BEY SİGORTA LTD.2023'!L4+'Segure Insurance Ltd. 2023'!L4+'Limasol Sigorta Ltd. 2023'!L4+'Kıbrıs Sigorta Ltd. 2023'!L4+'Şeker Sigorta Kıbrıs Ltd. 2023'!L4+'İktisat Sigorta Ltd. 2033'!L4+'Northprime Insurance Ltd. 2023'!L4+'Alfa Insurance ltd.2023'!L4+'Mapfree Insurance Ltd. 2023'!L4+'Kapital Insrance Ltd. 2023'!L4+'Dağlı Sigorta Ltd. 2023'!L4+'Creditwest Insurance Ltd 2023'!L4+'Near East Sigorta'!L4+'AVEON SİGORTA LTD. 2023'!L4+'AXA SİGORTA A.Ş. 2023'!L4</f>
        <v>383457327.34999996</v>
      </c>
    </row>
    <row r="5" spans="1:12" x14ac:dyDescent="0.2">
      <c r="A5" s="262"/>
      <c r="B5" s="263" t="s">
        <v>15</v>
      </c>
      <c r="C5" s="310" t="s">
        <v>16</v>
      </c>
      <c r="D5" s="310"/>
      <c r="E5" s="310"/>
      <c r="F5" s="263"/>
      <c r="G5" s="16">
        <f>'ZİRVE SİGORTA LTD. 2023'!G5+'TÜRK SİGORTA 2023'!G5+'UNİVERSAL SİGORTA 2023'!G5+'ZURİCH SİGORTA 2023'!G5+'TOWER INSURANCE 2023'!G5+'EUROCITY INSURANCE 2023'!G5+'İYİ GELECEK SİGORTA 2023'!G5+'COMMERCIAL INSURANCE 2023'!G5+'TÜRKİYE SİGORTA 2023'!G5+'GÜVEN  SİGORTA LTD 2023'!G5+'GOLD SİGORTA 2023'!G5+'CAN SİGORTA LTD. 2023'!G5+'ANADOLU SİGORTA A.Ş. 2023'!G5+'AS-CAN SİGORTA LTD. 2023'!G5+'GULF SİGORTA A.Ş. 2023'!G5+'AKFİNANS SİGORTA LTD. 2023'!G5+'BEY SİGORTA LTD.2023'!G5+'Segure Insurance Ltd. 2023'!G5+'Limasol Sigorta Ltd. 2023'!G5+'Kıbrıs Sigorta Ltd. 2023'!G5+'Şeker Sigorta Kıbrıs Ltd. 2023'!G5+'İktisat Sigorta Ltd. 2033'!G5+'Northprime Insurance Ltd. 2023'!G5+'Alfa Insurance ltd.2023'!G5+'Mapfree Insurance Ltd. 2023'!G5+'Kapital Insrance Ltd. 2023'!G5+'Dağlı Sigorta Ltd. 2023'!G5+'Creditwest Insurance Ltd 2023'!G5+'Near East Sigorta'!G5+'AVEON SİGORTA LTD. 2023'!G5+'AXA SİGORTA A.Ş. 2023'!G5</f>
        <v>281485276.31999999</v>
      </c>
      <c r="H5" s="264"/>
      <c r="I5" s="261" t="s">
        <v>17</v>
      </c>
      <c r="J5" s="261" t="s">
        <v>18</v>
      </c>
      <c r="K5" s="261"/>
      <c r="L5" s="16">
        <f>'ZİRVE SİGORTA LTD. 2023'!L5+'TÜRK SİGORTA 2023'!L5+'UNİVERSAL SİGORTA 2023'!L5+'ZURİCH SİGORTA 2023'!L5+'TOWER INSURANCE 2023'!L5+'EUROCITY INSURANCE 2023'!L5+'İYİ GELECEK SİGORTA 2023'!L5+'COMMERCIAL INSURANCE 2023'!L5+'TÜRKİYE SİGORTA 2023'!L5+'GÜVEN  SİGORTA LTD 2023'!L5+'GOLD SİGORTA 2023'!L5+'CAN SİGORTA LTD. 2023'!L5+'ANADOLU SİGORTA A.Ş. 2023'!L5+'AS-CAN SİGORTA LTD. 2023'!L5+'GULF SİGORTA A.Ş. 2023'!L5+'AKFİNANS SİGORTA LTD. 2023'!L5+'BEY SİGORTA LTD.2023'!L5+'Segure Insurance Ltd. 2023'!L5+'Limasol Sigorta Ltd. 2023'!L5+'Kıbrıs Sigorta Ltd. 2023'!L5+'Şeker Sigorta Kıbrıs Ltd. 2023'!L5+'İktisat Sigorta Ltd. 2033'!L5+'Northprime Insurance Ltd. 2023'!L5+'Alfa Insurance ltd.2023'!L5+'Mapfree Insurance Ltd. 2023'!L5+'Kapital Insrance Ltd. 2023'!L5+'Dağlı Sigorta Ltd. 2023'!L5+'Creditwest Insurance Ltd 2023'!L5+'Near East Sigorta'!L5+'AVEON SİGORTA LTD. 2023'!L5+'AXA SİGORTA A.Ş. 2023'!L5</f>
        <v>3688492</v>
      </c>
    </row>
    <row r="6" spans="1:12" x14ac:dyDescent="0.2">
      <c r="A6" s="262"/>
      <c r="B6" s="263" t="s">
        <v>19</v>
      </c>
      <c r="C6" s="310" t="s">
        <v>20</v>
      </c>
      <c r="D6" s="310"/>
      <c r="E6" s="310"/>
      <c r="F6" s="263"/>
      <c r="G6" s="16">
        <f>'ZİRVE SİGORTA LTD. 2023'!G6+'TÜRK SİGORTA 2023'!G6+'UNİVERSAL SİGORTA 2023'!G6+'ZURİCH SİGORTA 2023'!G6+'TOWER INSURANCE 2023'!G6+'EUROCITY INSURANCE 2023'!G6+'İYİ GELECEK SİGORTA 2023'!G6+'COMMERCIAL INSURANCE 2023'!G6+'TÜRKİYE SİGORTA 2023'!G6+'GÜVEN  SİGORTA LTD 2023'!G6+'GOLD SİGORTA 2023'!G6+'CAN SİGORTA LTD. 2023'!G6+'ANADOLU SİGORTA A.Ş. 2023'!G6+'AS-CAN SİGORTA LTD. 2023'!G6+'GULF SİGORTA A.Ş. 2023'!G6+'AKFİNANS SİGORTA LTD. 2023'!G6+'BEY SİGORTA LTD.2023'!G6+'Segure Insurance Ltd. 2023'!G6+'Limasol Sigorta Ltd. 2023'!G6+'Kıbrıs Sigorta Ltd. 2023'!G6+'Şeker Sigorta Kıbrıs Ltd. 2023'!G6+'İktisat Sigorta Ltd. 2033'!G6+'Northprime Insurance Ltd. 2023'!G6+'Alfa Insurance ltd.2023'!G6+'Mapfree Insurance Ltd. 2023'!G6+'Kapital Insrance Ltd. 2023'!G6+'Dağlı Sigorta Ltd. 2023'!G6+'Creditwest Insurance Ltd 2023'!G6+'Near East Sigorta'!G6+'AVEON SİGORTA LTD. 2023'!G6+'AXA SİGORTA A.Ş. 2023'!G6</f>
        <v>202612667.30000001</v>
      </c>
      <c r="H6" s="264"/>
      <c r="I6" s="261" t="s">
        <v>19</v>
      </c>
      <c r="J6" s="261" t="s">
        <v>21</v>
      </c>
      <c r="K6" s="261"/>
      <c r="L6" s="16">
        <f>'ZİRVE SİGORTA LTD. 2023'!L6+'TÜRK SİGORTA 2023'!L6+'UNİVERSAL SİGORTA 2023'!L6+'ZURİCH SİGORTA 2023'!L6+'TOWER INSURANCE 2023'!L6+'EUROCITY INSURANCE 2023'!L6+'İYİ GELECEK SİGORTA 2023'!L6+'COMMERCIAL INSURANCE 2023'!L6+'TÜRKİYE SİGORTA 2023'!L6+'GÜVEN  SİGORTA LTD 2023'!L6+'GOLD SİGORTA 2023'!L6+'CAN SİGORTA LTD. 2023'!L6+'ANADOLU SİGORTA A.Ş. 2023'!L6+'AS-CAN SİGORTA LTD. 2023'!L6+'GULF SİGORTA A.Ş. 2023'!L6+'AKFİNANS SİGORTA LTD. 2023'!L6+'BEY SİGORTA LTD.2023'!L6+'Segure Insurance Ltd. 2023'!L6+'Limasol Sigorta Ltd. 2023'!L6+'Kıbrıs Sigorta Ltd. 2023'!L6+'Şeker Sigorta Kıbrıs Ltd. 2023'!L6+'İktisat Sigorta Ltd. 2033'!L6+'Northprime Insurance Ltd. 2023'!L6+'Alfa Insurance ltd.2023'!L6+'Mapfree Insurance Ltd. 2023'!L6+'Kapital Insrance Ltd. 2023'!L6+'Dağlı Sigorta Ltd. 2023'!L6+'Creditwest Insurance Ltd 2023'!L6+'Near East Sigorta'!L6+'AVEON SİGORTA LTD. 2023'!L6+'AXA SİGORTA A.Ş. 2023'!L6</f>
        <v>122180254.81000002</v>
      </c>
    </row>
    <row r="7" spans="1:12" x14ac:dyDescent="0.2">
      <c r="A7" s="262"/>
      <c r="B7" s="263" t="s">
        <v>22</v>
      </c>
      <c r="C7" s="310" t="s">
        <v>23</v>
      </c>
      <c r="D7" s="310"/>
      <c r="E7" s="310"/>
      <c r="F7" s="263"/>
      <c r="G7" s="16">
        <f>'ZİRVE SİGORTA LTD. 2023'!G7+'TÜRK SİGORTA 2023'!G7+'UNİVERSAL SİGORTA 2023'!G7+'ZURİCH SİGORTA 2023'!G7+'TOWER INSURANCE 2023'!G7+'EUROCITY INSURANCE 2023'!G7+'İYİ GELECEK SİGORTA 2023'!G7+'COMMERCIAL INSURANCE 2023'!G7+'TÜRKİYE SİGORTA 2023'!G7+'GÜVEN  SİGORTA LTD 2023'!G7+'GOLD SİGORTA 2023'!G7+'CAN SİGORTA LTD. 2023'!G7+'ANADOLU SİGORTA A.Ş. 2023'!G7+'AS-CAN SİGORTA LTD. 2023'!G7+'GULF SİGORTA A.Ş. 2023'!G7+'AKFİNANS SİGORTA LTD. 2023'!G7+'BEY SİGORTA LTD.2023'!G7+'Segure Insurance Ltd. 2023'!G7+'Limasol Sigorta Ltd. 2023'!G7+'Kıbrıs Sigorta Ltd. 2023'!G7+'Şeker Sigorta Kıbrıs Ltd. 2023'!G7+'İktisat Sigorta Ltd. 2033'!G7+'Northprime Insurance Ltd. 2023'!G7+'Alfa Insurance ltd.2023'!G7+'Mapfree Insurance Ltd. 2023'!G7+'Kapital Insrance Ltd. 2023'!G7+'Dağlı Sigorta Ltd. 2023'!G7+'Creditwest Insurance Ltd 2023'!G7+'Near East Sigorta'!G7+'AVEON SİGORTA LTD. 2023'!G7+'AXA SİGORTA A.Ş. 2023'!G7</f>
        <v>933806331.92999995</v>
      </c>
      <c r="H7" s="264"/>
      <c r="I7" s="261" t="s">
        <v>22</v>
      </c>
      <c r="J7" s="261" t="s">
        <v>24</v>
      </c>
      <c r="K7" s="261"/>
      <c r="L7" s="16">
        <f>'ZİRVE SİGORTA LTD. 2023'!L7+'TÜRK SİGORTA 2023'!L7+'UNİVERSAL SİGORTA 2023'!L7+'ZURİCH SİGORTA 2023'!L7+'TOWER INSURANCE 2023'!L7+'EUROCITY INSURANCE 2023'!L7+'İYİ GELECEK SİGORTA 2023'!L7+'COMMERCIAL INSURANCE 2023'!L7+'TÜRKİYE SİGORTA 2023'!L7+'GÜVEN  SİGORTA LTD 2023'!L7+'GOLD SİGORTA 2023'!L7+'CAN SİGORTA LTD. 2023'!L7+'ANADOLU SİGORTA A.Ş. 2023'!L7+'AS-CAN SİGORTA LTD. 2023'!L7+'GULF SİGORTA A.Ş. 2023'!L7+'AKFİNANS SİGORTA LTD. 2023'!L7+'BEY SİGORTA LTD.2023'!L7+'Segure Insurance Ltd. 2023'!L7+'Limasol Sigorta Ltd. 2023'!L7+'Kıbrıs Sigorta Ltd. 2023'!L7+'Şeker Sigorta Kıbrıs Ltd. 2023'!L7+'İktisat Sigorta Ltd. 2033'!L7+'Northprime Insurance Ltd. 2023'!L7+'Alfa Insurance ltd.2023'!L7+'Mapfree Insurance Ltd. 2023'!L7+'Kapital Insrance Ltd. 2023'!L7+'Dağlı Sigorta Ltd. 2023'!L7+'Creditwest Insurance Ltd 2023'!L7+'Near East Sigorta'!L7+'AVEON SİGORTA LTD. 2023'!L7+'AXA SİGORTA A.Ş. 2023'!L7</f>
        <v>156567355.69</v>
      </c>
    </row>
    <row r="8" spans="1:12" x14ac:dyDescent="0.2">
      <c r="A8" s="262"/>
      <c r="B8" s="263" t="s">
        <v>25</v>
      </c>
      <c r="C8" s="310" t="s">
        <v>26</v>
      </c>
      <c r="D8" s="310"/>
      <c r="E8" s="310"/>
      <c r="F8" s="263"/>
      <c r="G8" s="16">
        <f>'ZİRVE SİGORTA LTD. 2023'!G8+'TÜRK SİGORTA 2023'!G8+'UNİVERSAL SİGORTA 2023'!G8+'ZURİCH SİGORTA 2023'!G8+'TOWER INSURANCE 2023'!G8+'EUROCITY INSURANCE 2023'!G8+'İYİ GELECEK SİGORTA 2023'!G8+'COMMERCIAL INSURANCE 2023'!G8+'TÜRKİYE SİGORTA 2023'!G8+'GÜVEN  SİGORTA LTD 2023'!G8+'GOLD SİGORTA 2023'!G8+'CAN SİGORTA LTD. 2023'!G8+'ANADOLU SİGORTA A.Ş. 2023'!G8+'AS-CAN SİGORTA LTD. 2023'!G8+'GULF SİGORTA A.Ş. 2023'!G8+'AKFİNANS SİGORTA LTD. 2023'!G8+'BEY SİGORTA LTD.2023'!G8+'Segure Insurance Ltd. 2023'!G8+'Limasol Sigorta Ltd. 2023'!G8+'Kıbrıs Sigorta Ltd. 2023'!G8+'Şeker Sigorta Kıbrıs Ltd. 2023'!G8+'İktisat Sigorta Ltd. 2033'!G8+'Northprime Insurance Ltd. 2023'!G8+'Alfa Insurance ltd.2023'!G8+'Mapfree Insurance Ltd. 2023'!G8+'Kapital Insrance Ltd. 2023'!G8+'Dağlı Sigorta Ltd. 2023'!G8+'Creditwest Insurance Ltd 2023'!G8+'Near East Sigorta'!G8+'AVEON SİGORTA LTD. 2023'!G8+'AXA SİGORTA A.Ş. 2023'!G8</f>
        <v>21501930.600000001</v>
      </c>
      <c r="H8" s="264"/>
      <c r="I8" s="261"/>
      <c r="J8" s="261"/>
      <c r="K8" s="261"/>
      <c r="L8" s="265"/>
    </row>
    <row r="9" spans="1:12" x14ac:dyDescent="0.2">
      <c r="A9" s="263"/>
      <c r="B9" s="263"/>
      <c r="C9" s="310"/>
      <c r="D9" s="310"/>
      <c r="E9" s="310"/>
      <c r="F9" s="263"/>
      <c r="G9" s="263"/>
      <c r="H9" s="264" t="s">
        <v>3</v>
      </c>
      <c r="I9" s="312" t="s">
        <v>27</v>
      </c>
      <c r="J9" s="312"/>
      <c r="K9" s="261"/>
      <c r="L9" s="12">
        <f>L11+L14+L18+L17</f>
        <v>1181054983.5690002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63"/>
      <c r="G10" s="13">
        <f>G11-G12</f>
        <v>99321795.879999995</v>
      </c>
      <c r="H10" s="264" t="s">
        <v>1</v>
      </c>
      <c r="I10" s="314" t="s">
        <v>29</v>
      </c>
      <c r="J10" s="314"/>
      <c r="K10" s="261"/>
      <c r="L10" s="12">
        <f>L11+L14</f>
        <v>1272106095.5990002</v>
      </c>
    </row>
    <row r="11" spans="1:12" x14ac:dyDescent="0.2">
      <c r="A11" s="262"/>
      <c r="B11" s="263" t="s">
        <v>12</v>
      </c>
      <c r="C11" s="310" t="s">
        <v>30</v>
      </c>
      <c r="D11" s="310"/>
      <c r="E11" s="310"/>
      <c r="F11" s="263"/>
      <c r="G11" s="16">
        <f>'ZİRVE SİGORTA LTD. 2023'!G11+'TÜRK SİGORTA 2023'!G11+'UNİVERSAL SİGORTA 2023'!G11+'ZURİCH SİGORTA 2023'!G11+'TOWER INSURANCE 2023'!G11+'EUROCITY INSURANCE 2023'!G11+'İYİ GELECEK SİGORTA 2023'!G11+'COMMERCIAL INSURANCE 2023'!G11+'TÜRKİYE SİGORTA 2023'!G11+'GÜVEN  SİGORTA LTD 2023'!G11+'GOLD SİGORTA 2023'!G11+'CAN SİGORTA LTD. 2023'!G11+'ANADOLU SİGORTA A.Ş. 2023'!G11+'AS-CAN SİGORTA LTD. 2023'!G11+'GULF SİGORTA A.Ş. 2023'!G11+'AKFİNANS SİGORTA LTD. 2023'!G11+'BEY SİGORTA LTD.2023'!G11+'Segure Insurance Ltd. 2023'!G11+'Limasol Sigorta Ltd. 2023'!G11+'Kıbrıs Sigorta Ltd. 2023'!G11+'Şeker Sigorta Kıbrıs Ltd. 2023'!G11+'İktisat Sigorta Ltd. 2033'!G11+'Northprime Insurance Ltd. 2023'!G11+'Alfa Insurance ltd.2023'!G11+'Mapfree Insurance Ltd. 2023'!G11+'Kapital Insrance Ltd. 2023'!G11+'Dağlı Sigorta Ltd. 2023'!G11+'Creditwest Insurance Ltd 2023'!G11+'Near East Sigorta'!G11+'AVEON SİGORTA LTD. 2023'!G11+'AXA SİGORTA A.Ş. 2023'!G11</f>
        <v>99321795.879999995</v>
      </c>
      <c r="H11" s="264"/>
      <c r="I11" s="261" t="s">
        <v>12</v>
      </c>
      <c r="J11" s="261" t="s">
        <v>31</v>
      </c>
      <c r="K11" s="261"/>
      <c r="L11" s="12">
        <f>L12-L13</f>
        <v>1004692319.6590002</v>
      </c>
    </row>
    <row r="12" spans="1:12" x14ac:dyDescent="0.2">
      <c r="A12" s="262"/>
      <c r="B12" s="263" t="s">
        <v>15</v>
      </c>
      <c r="C12" s="310" t="s">
        <v>32</v>
      </c>
      <c r="D12" s="310"/>
      <c r="E12" s="310"/>
      <c r="F12" s="263" t="s">
        <v>33</v>
      </c>
      <c r="G12" s="16">
        <f>'ZİRVE SİGORTA LTD. 2023'!G12+'TÜRK SİGORTA 2023'!G12+'UNİVERSAL SİGORTA 2023'!G12+'ZURİCH SİGORTA 2023'!G12+'TOWER INSURANCE 2023'!G12+'EUROCITY INSURANCE 2023'!G12+'İYİ GELECEK SİGORTA 2023'!G12+'COMMERCIAL INSURANCE 2023'!G12+'TÜRKİYE SİGORTA 2023'!G12+'GÜVEN  SİGORTA LTD 2023'!G12+'GOLD SİGORTA 2023'!G12+'CAN SİGORTA LTD. 2023'!G12+'ANADOLU SİGORTA A.Ş. 2023'!G12+'AS-CAN SİGORTA LTD. 2023'!G12+'GULF SİGORTA A.Ş. 2023'!G12+'AKFİNANS SİGORTA LTD. 2023'!G12+'BEY SİGORTA LTD.2023'!G12+'Segure Insurance Ltd. 2023'!G12+'Limasol Sigorta Ltd. 2023'!G12+'Kıbrıs Sigorta Ltd. 2023'!G12+'Şeker Sigorta Kıbrıs Ltd. 2023'!G12+'İktisat Sigorta Ltd. 2033'!G12+'Northprime Insurance Ltd. 2023'!G12+'Alfa Insurance ltd.2023'!G12+'Mapfree Insurance Ltd. 2023'!G12+'Kapital Insrance Ltd. 2023'!G12+'Dağlı Sigorta Ltd. 2023'!G12+'Creditwest Insurance Ltd 2023'!G12+'Near East Sigorta'!G12+'AVEON SİGORTA LTD. 2023'!G12+'AXA SİGORTA A.Ş. 2023'!G12</f>
        <v>0</v>
      </c>
      <c r="H12" s="264"/>
      <c r="I12" s="261"/>
      <c r="J12" s="261" t="s">
        <v>31</v>
      </c>
      <c r="K12" s="261"/>
      <c r="L12" s="16">
        <f>'ZİRVE SİGORTA LTD. 2023'!L12+'TÜRK SİGORTA 2023'!L12+'UNİVERSAL SİGORTA 2023'!L12+'ZURİCH SİGORTA 2023'!L12+'TOWER INSURANCE 2023'!L12+'EUROCITY INSURANCE 2023'!L12+'İYİ GELECEK SİGORTA 2023'!L12+'COMMERCIAL INSURANCE 2023'!L12+'TÜRKİYE SİGORTA 2023'!L12+'GÜVEN  SİGORTA LTD 2023'!L12+'GOLD SİGORTA 2023'!L12+'CAN SİGORTA LTD. 2023'!L12+'ANADOLU SİGORTA A.Ş. 2023'!L12+'AS-CAN SİGORTA LTD. 2023'!L12+'GULF SİGORTA A.Ş. 2023'!L12+'AKFİNANS SİGORTA LTD. 2023'!L12+'BEY SİGORTA LTD.2023'!L12+'Segure Insurance Ltd. 2023'!L12+'Limasol Sigorta Ltd. 2023'!L12+'Kıbrıs Sigorta Ltd. 2023'!L12+'Şeker Sigorta Kıbrıs Ltd. 2023'!L12+'İktisat Sigorta Ltd. 2033'!L12+'Northprime Insurance Ltd. 2023'!L12+'Alfa Insurance ltd.2023'!L12+'Mapfree Insurance Ltd. 2023'!L12+'Kapital Insrance Ltd. 2023'!L12+'Dağlı Sigorta Ltd. 2023'!L12+'Creditwest Insurance Ltd 2023'!L12+'Near East Sigorta'!L12+'AVEON SİGORTA LTD. 2023'!L12+'AXA SİGORTA A.Ş. 2023'!L12</f>
        <v>1339936661.6990001</v>
      </c>
    </row>
    <row r="13" spans="1:12" x14ac:dyDescent="0.2">
      <c r="A13" s="263"/>
      <c r="B13" s="263"/>
      <c r="C13" s="310"/>
      <c r="D13" s="310"/>
      <c r="E13" s="310"/>
      <c r="F13" s="263"/>
      <c r="G13" s="263"/>
      <c r="H13" s="264"/>
      <c r="I13" s="261"/>
      <c r="J13" s="261" t="s">
        <v>34</v>
      </c>
      <c r="K13" s="263" t="s">
        <v>33</v>
      </c>
      <c r="L13" s="16">
        <f>'ZİRVE SİGORTA LTD. 2023'!L13+'TÜRK SİGORTA 2023'!L13+'UNİVERSAL SİGORTA 2023'!L13+'ZURİCH SİGORTA 2023'!L13+'TOWER INSURANCE 2023'!L13+'EUROCITY INSURANCE 2023'!L13+'İYİ GELECEK SİGORTA 2023'!L13+'COMMERCIAL INSURANCE 2023'!L13+'TÜRKİYE SİGORTA 2023'!L13+'GÜVEN  SİGORTA LTD 2023'!L13+'GOLD SİGORTA 2023'!L13+'CAN SİGORTA LTD. 2023'!L13+'ANADOLU SİGORTA A.Ş. 2023'!L13+'AS-CAN SİGORTA LTD. 2023'!L13+'GULF SİGORTA A.Ş. 2023'!L13+'AKFİNANS SİGORTA LTD. 2023'!L13+'BEY SİGORTA LTD.2023'!L13+'Segure Insurance Ltd. 2023'!L13+'Limasol Sigorta Ltd. 2023'!L13+'Kıbrıs Sigorta Ltd. 2023'!L13+'Şeker Sigorta Kıbrıs Ltd. 2023'!L13+'İktisat Sigorta Ltd. 2033'!L13+'Northprime Insurance Ltd. 2023'!L13+'Alfa Insurance ltd.2023'!L13+'Mapfree Insurance Ltd. 2023'!L13+'Kapital Insrance Ltd. 2023'!L13+'Dağlı Sigorta Ltd. 2023'!L13+'Creditwest Insurance Ltd 2023'!L13+'Near East Sigorta'!L13+'AVEON SİGORTA LTD. 2023'!L13+'AXA SİGORTA A.Ş. 2023'!L13</f>
        <v>335244342.03999996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63"/>
      <c r="G14" s="13">
        <f>G15+G22+G33-G20-G27</f>
        <v>812262983.55000007</v>
      </c>
      <c r="H14" s="264"/>
      <c r="I14" s="261" t="s">
        <v>15</v>
      </c>
      <c r="J14" s="261" t="s">
        <v>36</v>
      </c>
      <c r="K14" s="261"/>
      <c r="L14" s="12">
        <f>L15-L16</f>
        <v>267413775.94000009</v>
      </c>
    </row>
    <row r="15" spans="1:12" x14ac:dyDescent="0.2">
      <c r="A15" s="262"/>
      <c r="B15" s="263" t="s">
        <v>37</v>
      </c>
      <c r="C15" s="310" t="s">
        <v>38</v>
      </c>
      <c r="D15" s="310"/>
      <c r="E15" s="310"/>
      <c r="F15" s="263"/>
      <c r="G15" s="16">
        <f>G16+G19</f>
        <v>290435822.50999999</v>
      </c>
      <c r="H15" s="264"/>
      <c r="I15" s="261"/>
      <c r="J15" s="261" t="s">
        <v>36</v>
      </c>
      <c r="K15" s="261"/>
      <c r="L15" s="16">
        <f>'ZİRVE SİGORTA LTD. 2023'!L15+'TÜRK SİGORTA 2023'!L15+'UNİVERSAL SİGORTA 2023'!L15+'ZURİCH SİGORTA 2023'!L15+'TOWER INSURANCE 2023'!L15+'EUROCITY INSURANCE 2023'!L15+'İYİ GELECEK SİGORTA 2023'!L15+'COMMERCIAL INSURANCE 2023'!L15+'TÜRKİYE SİGORTA 2023'!L15+'GÜVEN  SİGORTA LTD 2023'!L15+'GOLD SİGORTA 2023'!L15+'CAN SİGORTA LTD. 2023'!L15+'ANADOLU SİGORTA A.Ş. 2023'!L15+'AS-CAN SİGORTA LTD. 2023'!L15+'GULF SİGORTA A.Ş. 2023'!L15+'AKFİNANS SİGORTA LTD. 2023'!L15+'BEY SİGORTA LTD.2023'!L15+'Segure Insurance Ltd. 2023'!L15+'Limasol Sigorta Ltd. 2023'!L15+'Kıbrıs Sigorta Ltd. 2023'!L15+'Şeker Sigorta Kıbrıs Ltd. 2023'!L15+'İktisat Sigorta Ltd. 2033'!L15+'Northprime Insurance Ltd. 2023'!L15+'Alfa Insurance ltd.2023'!L15+'Mapfree Insurance Ltd. 2023'!L15+'Kapital Insrance Ltd. 2023'!L15+'Dağlı Sigorta Ltd. 2023'!L15+'Creditwest Insurance Ltd 2023'!L15+'Near East Sigorta'!L15+'AVEON SİGORTA LTD. 2023'!L15+'AXA SİGORTA A.Ş. 2023'!L15</f>
        <v>385358350.03000009</v>
      </c>
    </row>
    <row r="16" spans="1:12" x14ac:dyDescent="0.2">
      <c r="A16" s="262"/>
      <c r="B16" s="283" t="s">
        <v>256</v>
      </c>
      <c r="C16" s="283" t="s">
        <v>257</v>
      </c>
      <c r="D16" s="263"/>
      <c r="E16" s="263"/>
      <c r="F16" s="263"/>
      <c r="G16" s="16">
        <f>G17+G18</f>
        <v>19898936.469999999</v>
      </c>
      <c r="H16" s="264"/>
      <c r="I16" s="261"/>
      <c r="J16" s="261" t="s">
        <v>40</v>
      </c>
      <c r="K16" s="263" t="s">
        <v>33</v>
      </c>
      <c r="L16" s="16">
        <f>'ZİRVE SİGORTA LTD. 2023'!L16+'TÜRK SİGORTA 2023'!L16+'UNİVERSAL SİGORTA 2023'!L16+'ZURİCH SİGORTA 2023'!L16+'TOWER INSURANCE 2023'!L16+'EUROCITY INSURANCE 2023'!L16+'İYİ GELECEK SİGORTA 2023'!L16+'COMMERCIAL INSURANCE 2023'!L16+'TÜRKİYE SİGORTA 2023'!L16+'GÜVEN  SİGORTA LTD 2023'!L16+'GOLD SİGORTA 2023'!L16+'CAN SİGORTA LTD. 2023'!L16+'ANADOLU SİGORTA A.Ş. 2023'!L16+'AS-CAN SİGORTA LTD. 2023'!L16+'GULF SİGORTA A.Ş. 2023'!L16+'AKFİNANS SİGORTA LTD. 2023'!L16+'BEY SİGORTA LTD.2023'!L16+'Segure Insurance Ltd. 2023'!L16+'Limasol Sigorta Ltd. 2023'!L16+'Kıbrıs Sigorta Ltd. 2023'!L16+'Şeker Sigorta Kıbrıs Ltd. 2023'!L16+'İktisat Sigorta Ltd. 2033'!L16+'Northprime Insurance Ltd. 2023'!L16+'Alfa Insurance ltd.2023'!L16+'Mapfree Insurance Ltd. 2023'!L16+'Kapital Insrance Ltd. 2023'!L16+'Dağlı Sigorta Ltd. 2023'!L16+'Creditwest Insurance Ltd 2023'!L16+'Near East Sigorta'!L16+'AVEON SİGORTA LTD. 2023'!L16+'AXA SİGORTA A.Ş. 2023'!L16</f>
        <v>117944574.09</v>
      </c>
    </row>
    <row r="17" spans="1:14" x14ac:dyDescent="0.2">
      <c r="A17" s="262"/>
      <c r="B17" s="283" t="s">
        <v>258</v>
      </c>
      <c r="C17" s="315" t="s">
        <v>259</v>
      </c>
      <c r="D17" s="315"/>
      <c r="E17" s="315"/>
      <c r="F17" s="283"/>
      <c r="G17" s="16">
        <f>'ZİRVE SİGORTA LTD. 2023'!G17+'TÜRK SİGORTA 2023'!G17+'UNİVERSAL SİGORTA 2023'!G17+'ZURİCH SİGORTA 2023'!G17+'TOWER INSURANCE 2023'!G17+'EUROCITY INSURANCE 2023'!G17+'İYİ GELECEK SİGORTA 2023'!G17+'COMMERCIAL INSURANCE 2023'!G17+'TÜRKİYE SİGORTA 2023'!G17+'GÜVEN  SİGORTA LTD 2023'!G17+'GOLD SİGORTA 2023'!G17+'CAN SİGORTA LTD. 2023'!G17+'ANADOLU SİGORTA A.Ş. 2023'!G17+'AS-CAN SİGORTA LTD. 2023'!G17+'GULF SİGORTA A.Ş. 2023'!G17+'AKFİNANS SİGORTA LTD. 2023'!G17+'BEY SİGORTA LTD.2023'!G17+'Segure Insurance Ltd. 2023'!G17+'Limasol Sigorta Ltd. 2023'!G17+'Kıbrıs Sigorta Ltd. 2023'!G17+'Şeker Sigorta Kıbrıs Ltd. 2023'!G17+'İktisat Sigorta Ltd. 2033'!G17+'Northprime Insurance Ltd. 2023'!G17+'Alfa Insurance ltd.2023'!G17+'Mapfree Insurance Ltd. 2023'!G17+'Kapital Insrance Ltd. 2023'!G17+'Dağlı Sigorta Ltd. 2023'!G17+'Creditwest Insurance Ltd 2023'!G17+'Near East Sigorta'!G17+'AVEON SİGORTA LTD. 2023'!G17+'AXA SİGORTA A.Ş. 2023'!G17</f>
        <v>5964090.9900000002</v>
      </c>
      <c r="H17" s="264"/>
      <c r="I17" s="261" t="s">
        <v>19</v>
      </c>
      <c r="J17" s="45" t="s">
        <v>248</v>
      </c>
      <c r="K17" s="261"/>
      <c r="L17" s="16">
        <f>'ZİRVE SİGORTA LTD. 2023'!L17+'TÜRK SİGORTA 2023'!L17+'UNİVERSAL SİGORTA 2023'!L17+'ZURİCH SİGORTA 2023'!L17+'TOWER INSURANCE 2023'!L17+'EUROCITY INSURANCE 2023'!L17+'İYİ GELECEK SİGORTA 2023'!L17+'COMMERCIAL INSURANCE 2023'!L17+'TÜRKİYE SİGORTA 2023'!L17+'GÜVEN  SİGORTA LTD 2023'!L17+'GOLD SİGORTA 2023'!L17+'CAN SİGORTA LTD. 2023'!L17+'ANADOLU SİGORTA A.Ş. 2023'!L17+'AS-CAN SİGORTA LTD. 2023'!L17+'GULF SİGORTA A.Ş. 2023'!L17+'AKFİNANS SİGORTA LTD. 2023'!L17+'BEY SİGORTA LTD.2023'!L17+'Segure Insurance Ltd. 2023'!L17+'Limasol Sigorta Ltd. 2023'!L17+'Kıbrıs Sigorta Ltd. 2023'!L17+'Şeker Sigorta Kıbrıs Ltd. 2023'!L17+'İktisat Sigorta Ltd. 2033'!L17+'Northprime Insurance Ltd. 2023'!L17+'Alfa Insurance ltd.2023'!L17+'Mapfree Insurance Ltd. 2023'!L17+'Kapital Insrance Ltd. 2023'!L17+'Dağlı Sigorta Ltd. 2023'!L17+'Creditwest Insurance Ltd 2023'!L17+'Near East Sigorta'!L17+'AVEON SİGORTA LTD. 2023'!L17+'AXA SİGORTA A.Ş. 2023'!L17</f>
        <v>-88328824.270000011</v>
      </c>
      <c r="M17" s="298"/>
      <c r="N17" s="298"/>
    </row>
    <row r="18" spans="1:14" x14ac:dyDescent="0.2">
      <c r="A18" s="262"/>
      <c r="B18" s="283" t="s">
        <v>260</v>
      </c>
      <c r="C18" s="315" t="s">
        <v>262</v>
      </c>
      <c r="D18" s="315"/>
      <c r="E18" s="315"/>
      <c r="F18" s="283"/>
      <c r="G18" s="16">
        <f>'ZİRVE SİGORTA LTD. 2023'!G18+'TÜRK SİGORTA 2023'!G18+'UNİVERSAL SİGORTA 2023'!G18+'ZURİCH SİGORTA 2023'!G18+'TOWER INSURANCE 2023'!G18+'EUROCITY INSURANCE 2023'!G18+'İYİ GELECEK SİGORTA 2023'!G18+'COMMERCIAL INSURANCE 2023'!G18+'TÜRKİYE SİGORTA 2023'!G18+'GÜVEN  SİGORTA LTD 2023'!G18+'GOLD SİGORTA 2023'!G18+'CAN SİGORTA LTD. 2023'!G18+'ANADOLU SİGORTA A.Ş. 2023'!G18+'AS-CAN SİGORTA LTD. 2023'!G18+'GULF SİGORTA A.Ş. 2023'!G18+'AKFİNANS SİGORTA LTD. 2023'!G18+'BEY SİGORTA LTD.2023'!G18+'Segure Insurance Ltd. 2023'!G18+'Limasol Sigorta Ltd. 2023'!G18+'Kıbrıs Sigorta Ltd. 2023'!G18+'Şeker Sigorta Kıbrıs Ltd. 2023'!G18+'İktisat Sigorta Ltd. 2033'!G18+'Northprime Insurance Ltd. 2023'!G18+'Alfa Insurance ltd.2023'!G18+'Mapfree Insurance Ltd. 2023'!G18+'Kapital Insrance Ltd. 2023'!G18+'Dağlı Sigorta Ltd. 2023'!G18+'Creditwest Insurance Ltd 2023'!G18+'Near East Sigorta'!G18+'AVEON SİGORTA LTD. 2023'!G18+'AXA SİGORTA A.Ş. 2023'!G18</f>
        <v>13934845.479999999</v>
      </c>
      <c r="H18" s="264" t="s">
        <v>2</v>
      </c>
      <c r="I18" s="314" t="s">
        <v>44</v>
      </c>
      <c r="J18" s="314"/>
      <c r="K18" s="261"/>
      <c r="L18" s="16">
        <f>'ZİRVE SİGORTA LTD. 2023'!L18+'TÜRK SİGORTA 2023'!L18+'UNİVERSAL SİGORTA 2023'!L18+'ZURİCH SİGORTA 2023'!L18+'TOWER INSURANCE 2023'!L18+'EUROCITY INSURANCE 2023'!L18+'İYİ GELECEK SİGORTA 2023'!L18+'COMMERCIAL INSURANCE 2023'!L18+'TÜRKİYE SİGORTA 2023'!L18+'GÜVEN  SİGORTA LTD 2023'!L18+'GOLD SİGORTA 2023'!L18+'CAN SİGORTA LTD. 2023'!L18+'ANADOLU SİGORTA A.Ş. 2023'!L18+'AS-CAN SİGORTA LTD. 2023'!L18+'GULF SİGORTA A.Ş. 2023'!L18+'AKFİNANS SİGORTA LTD. 2023'!L18+'BEY SİGORTA LTD.2023'!L18+'Segure Insurance Ltd. 2023'!L18+'Limasol Sigorta Ltd. 2023'!L18+'Kıbrıs Sigorta Ltd. 2023'!L18+'Şeker Sigorta Kıbrıs Ltd. 2023'!L18+'İktisat Sigorta Ltd. 2033'!L18+'Northprime Insurance Ltd. 2023'!L18+'Alfa Insurance ltd.2023'!L18+'Mapfree Insurance Ltd. 2023'!L18+'Kapital Insrance Ltd. 2023'!L18+'Dağlı Sigorta Ltd. 2023'!L18+'Creditwest Insurance Ltd 2023'!L18+'Near East Sigorta'!L18+'AVEON SİGORTA LTD. 2023'!L18+'AXA SİGORTA A.Ş. 2023'!L18</f>
        <v>-2722287.7600000016</v>
      </c>
    </row>
    <row r="19" spans="1:14" x14ac:dyDescent="0.2">
      <c r="A19" s="262"/>
      <c r="B19" s="283" t="s">
        <v>263</v>
      </c>
      <c r="C19" s="315" t="s">
        <v>261</v>
      </c>
      <c r="D19" s="315"/>
      <c r="E19" s="315"/>
      <c r="F19" s="283"/>
      <c r="G19" s="16">
        <f>'ZİRVE SİGORTA LTD. 2023'!G19+'TÜRK SİGORTA 2023'!G19+'UNİVERSAL SİGORTA 2023'!G19+'ZURİCH SİGORTA 2023'!G19+'TOWER INSURANCE 2023'!G19+'EUROCITY INSURANCE 2023'!G19+'İYİ GELECEK SİGORTA 2023'!G19+'COMMERCIAL INSURANCE 2023'!G19+'TÜRKİYE SİGORTA 2023'!G19+'GÜVEN  SİGORTA LTD 2023'!G19+'GOLD SİGORTA 2023'!G19+'CAN SİGORTA LTD. 2023'!G19+'ANADOLU SİGORTA A.Ş. 2023'!G19+'AS-CAN SİGORTA LTD. 2023'!G19+'GULF SİGORTA A.Ş. 2023'!G19+'AKFİNANS SİGORTA LTD. 2023'!G19+'BEY SİGORTA LTD.2023'!G19+'Segure Insurance Ltd. 2023'!G19+'Limasol Sigorta Ltd. 2023'!G19+'Kıbrıs Sigorta Ltd. 2023'!G19+'Şeker Sigorta Kıbrıs Ltd. 2023'!G19+'İktisat Sigorta Ltd. 2033'!G19+'Northprime Insurance Ltd. 2023'!G19+'Alfa Insurance ltd.2023'!G19+'Mapfree Insurance Ltd. 2023'!G19+'Kapital Insrance Ltd. 2023'!G19+'Dağlı Sigorta Ltd. 2023'!G19+'Creditwest Insurance Ltd 2023'!G19+'Near East Sigorta'!G19+'AVEON SİGORTA LTD. 2023'!G19+'AXA SİGORTA A.Ş. 2023'!G19</f>
        <v>270536886.04000002</v>
      </c>
      <c r="H19" s="264"/>
      <c r="I19" s="261"/>
      <c r="J19" s="261"/>
      <c r="K19" s="261"/>
      <c r="L19" s="265"/>
    </row>
    <row r="20" spans="1:14" x14ac:dyDescent="0.2">
      <c r="A20" s="262"/>
      <c r="B20" s="283" t="s">
        <v>264</v>
      </c>
      <c r="C20" s="310" t="s">
        <v>39</v>
      </c>
      <c r="D20" s="310"/>
      <c r="E20" s="310"/>
      <c r="F20" s="263" t="s">
        <v>33</v>
      </c>
      <c r="G20" s="16">
        <f>'ZİRVE SİGORTA LTD. 2023'!G20+'TÜRK SİGORTA 2023'!G20+'UNİVERSAL SİGORTA 2023'!G20+'ZURİCH SİGORTA 2023'!G20+'TOWER INSURANCE 2023'!G20+'EUROCITY INSURANCE 2023'!G20+'İYİ GELECEK SİGORTA 2023'!G20+'COMMERCIAL INSURANCE 2023'!G20+'TÜRKİYE SİGORTA 2023'!G20+'GÜVEN  SİGORTA LTD 2023'!G20+'GOLD SİGORTA 2023'!G20+'CAN SİGORTA LTD. 2023'!G20+'ANADOLU SİGORTA A.Ş. 2023'!G20+'AS-CAN SİGORTA LTD. 2023'!G20+'GULF SİGORTA A.Ş. 2023'!G20+'AKFİNANS SİGORTA LTD. 2023'!G20+'BEY SİGORTA LTD.2023'!G20+'Segure Insurance Ltd. 2023'!G20+'Limasol Sigorta Ltd. 2023'!G20+'Kıbrıs Sigorta Ltd. 2023'!G20+'Şeker Sigorta Kıbrıs Ltd. 2023'!G20+'İktisat Sigorta Ltd. 2033'!G20+'Northprime Insurance Ltd. 2023'!G20+'Alfa Insurance ltd.2023'!G20+'Mapfree Insurance Ltd. 2023'!G20+'Kapital Insrance Ltd. 2023'!G20+'Dağlı Sigorta Ltd. 2023'!G20+'Creditwest Insurance Ltd 2023'!G20+'Near East Sigorta'!G20+'AVEON SİGORTA LTD. 2023'!G20+'AXA SİGORTA A.Ş. 2023'!G20</f>
        <v>355828.62</v>
      </c>
      <c r="H20" s="264" t="s">
        <v>4</v>
      </c>
      <c r="I20" s="312" t="s">
        <v>46</v>
      </c>
      <c r="J20" s="312"/>
      <c r="K20" s="261"/>
      <c r="L20" s="16">
        <f>'ZİRVE SİGORTA LTD. 2023'!L20+'TÜRK SİGORTA 2023'!L20+'UNİVERSAL SİGORTA 2023'!L20+'ZURİCH SİGORTA 2023'!L20+'TOWER INSURANCE 2023'!L20+'EUROCITY INSURANCE 2023'!L20+'İYİ GELECEK SİGORTA 2023'!L20+'COMMERCIAL INSURANCE 2023'!L20+'TÜRKİYE SİGORTA 2023'!L20+'GÜVEN  SİGORTA LTD 2023'!L20+'GOLD SİGORTA 2023'!L20+'CAN SİGORTA LTD. 2023'!L20+'ANADOLU SİGORTA A.Ş. 2023'!L20+'AS-CAN SİGORTA LTD. 2023'!L20+'GULF SİGORTA A.Ş. 2023'!L20+'AKFİNANS SİGORTA LTD. 2023'!L20+'BEY SİGORTA LTD.2023'!L20+'Segure Insurance Ltd. 2023'!L20+'Limasol Sigorta Ltd. 2023'!L20+'Kıbrıs Sigorta Ltd. 2023'!L20+'Şeker Sigorta Kıbrıs Ltd. 2023'!L20+'İktisat Sigorta Ltd. 2033'!L20+'Northprime Insurance Ltd. 2023'!L20+'Alfa Insurance ltd.2023'!L20+'Mapfree Insurance Ltd. 2023'!L20+'Kapital Insrance Ltd. 2023'!L20+'Dağlı Sigorta Ltd. 2023'!L20+'Creditwest Insurance Ltd 2023'!L20+'Near East Sigorta'!L20+'AVEON SİGORTA LTD. 2023'!L20+'AXA SİGORTA A.Ş. 2023'!L20</f>
        <v>23172320.409999996</v>
      </c>
    </row>
    <row r="21" spans="1:14" x14ac:dyDescent="0.2">
      <c r="A21" s="262"/>
      <c r="B21" s="283" t="s">
        <v>268</v>
      </c>
      <c r="C21" s="318" t="s">
        <v>275</v>
      </c>
      <c r="D21" s="310"/>
      <c r="E21" s="310"/>
      <c r="F21" s="283" t="s">
        <v>33</v>
      </c>
      <c r="G21" s="16">
        <f>'ZİRVE SİGORTA LTD. 2023'!G21+'TÜRK SİGORTA 2023'!G21+'UNİVERSAL SİGORTA 2023'!G21+'ZURİCH SİGORTA 2023'!G21+'TOWER INSURANCE 2023'!G21+'EUROCITY INSURANCE 2023'!G21+'İYİ GELECEK SİGORTA 2023'!G21+'COMMERCIAL INSURANCE 2023'!G21+'TÜRKİYE SİGORTA 2023'!G21+'GÜVEN  SİGORTA LTD 2023'!G21+'GOLD SİGORTA 2023'!G21+'CAN SİGORTA LTD. 2023'!G21+'ANADOLU SİGORTA A.Ş. 2023'!G21+'AS-CAN SİGORTA LTD. 2023'!G21+'GULF SİGORTA A.Ş. 2023'!G21+'AKFİNANS SİGORTA LTD. 2023'!G21+'BEY SİGORTA LTD.2023'!G21+'Segure Insurance Ltd. 2023'!G21+'Limasol Sigorta Ltd. 2023'!G21+'Kıbrıs Sigorta Ltd. 2023'!G21+'Şeker Sigorta Kıbrıs Ltd. 2023'!G21+'İktisat Sigorta Ltd. 2033'!G21+'Northprime Insurance Ltd. 2023'!G21+'Alfa Insurance ltd.2023'!G21+'Mapfree Insurance Ltd. 2023'!G21+'Kapital Insrance Ltd. 2023'!G21+'Dağlı Sigorta Ltd. 2023'!G21+'Creditwest Insurance Ltd 2023'!G21+'Near East Sigorta'!G21+'AVEON SİGORTA LTD. 2023'!G21+'AXA SİGORTA A.Ş. 2023'!G21</f>
        <v>55227.39</v>
      </c>
      <c r="H21" s="264"/>
      <c r="I21" s="261"/>
      <c r="J21" s="261"/>
      <c r="K21" s="261"/>
      <c r="L21" s="265"/>
    </row>
    <row r="22" spans="1:14" x14ac:dyDescent="0.2">
      <c r="A22" s="262"/>
      <c r="B22" s="283" t="s">
        <v>265</v>
      </c>
      <c r="C22" s="310" t="s">
        <v>41</v>
      </c>
      <c r="D22" s="310"/>
      <c r="E22" s="310"/>
      <c r="F22" s="263"/>
      <c r="G22" s="16">
        <f>G23+G26</f>
        <v>477949151.19</v>
      </c>
      <c r="H22" s="264" t="s">
        <v>5</v>
      </c>
      <c r="I22" s="312" t="s">
        <v>48</v>
      </c>
      <c r="J22" s="312"/>
      <c r="K22" s="261"/>
      <c r="L22" s="12">
        <f>L23+L28+L29+L30+L32</f>
        <v>410157665.19</v>
      </c>
    </row>
    <row r="23" spans="1:14" x14ac:dyDescent="0.2">
      <c r="A23" s="262"/>
      <c r="B23" s="283" t="s">
        <v>256</v>
      </c>
      <c r="C23" s="283" t="s">
        <v>257</v>
      </c>
      <c r="D23" s="263"/>
      <c r="E23" s="263"/>
      <c r="F23" s="263"/>
      <c r="G23" s="16">
        <f>G24+G25</f>
        <v>61083824.580000006</v>
      </c>
      <c r="H23" s="264"/>
      <c r="I23" s="261" t="s">
        <v>12</v>
      </c>
      <c r="J23" s="261" t="s">
        <v>50</v>
      </c>
      <c r="K23" s="261"/>
      <c r="L23" s="16">
        <f>'ZİRVE SİGORTA LTD. 2023'!L23+'TÜRK SİGORTA 2023'!L23+'UNİVERSAL SİGORTA 2023'!L23+'ZURİCH SİGORTA 2023'!L23+'TOWER INSURANCE 2023'!L23+'EUROCITY INSURANCE 2023'!L23+'İYİ GELECEK SİGORTA 2023'!L23+'COMMERCIAL INSURANCE 2023'!L23+'TÜRKİYE SİGORTA 2023'!L23+'GÜVEN  SİGORTA LTD 2023'!L23+'GOLD SİGORTA 2023'!L23+'CAN SİGORTA LTD. 2023'!L23+'ANADOLU SİGORTA A.Ş. 2023'!L23+'AS-CAN SİGORTA LTD. 2023'!L23+'GULF SİGORTA A.Ş. 2023'!L23+'AKFİNANS SİGORTA LTD. 2023'!L23+'BEY SİGORTA LTD.2023'!L23+'Segure Insurance Ltd. 2023'!L23+'Limasol Sigorta Ltd. 2023'!L23+'Kıbrıs Sigorta Ltd. 2023'!L23+'Şeker Sigorta Kıbrıs Ltd. 2023'!L23+'İktisat Sigorta Ltd. 2033'!L23+'Northprime Insurance Ltd. 2023'!L23+'Alfa Insurance ltd.2023'!L23+'Mapfree Insurance Ltd. 2023'!L23+'Kapital Insrance Ltd. 2023'!L23+'Dağlı Sigorta Ltd. 2023'!L23+'Creditwest Insurance Ltd 2023'!L23+'Near East Sigorta'!L23+'AVEON SİGORTA LTD. 2023'!L23+'AXA SİGORTA A.Ş. 2023'!L23</f>
        <v>390278566</v>
      </c>
    </row>
    <row r="24" spans="1:14" x14ac:dyDescent="0.2">
      <c r="A24" s="262"/>
      <c r="B24" s="283" t="s">
        <v>258</v>
      </c>
      <c r="C24" s="283" t="s">
        <v>266</v>
      </c>
      <c r="D24" s="283"/>
      <c r="E24" s="283"/>
      <c r="F24" s="283"/>
      <c r="G24" s="16">
        <f>'ZİRVE SİGORTA LTD. 2023'!G24+'TÜRK SİGORTA 2023'!G24+'UNİVERSAL SİGORTA 2023'!G24+'ZURİCH SİGORTA 2023'!G24+'TOWER INSURANCE 2023'!G24+'EUROCITY INSURANCE 2023'!G24+'İYİ GELECEK SİGORTA 2023'!G24+'COMMERCIAL INSURANCE 2023'!G24+'TÜRKİYE SİGORTA 2023'!G24+'GÜVEN  SİGORTA LTD 2023'!G24+'GOLD SİGORTA 2023'!G24+'CAN SİGORTA LTD. 2023'!G24+'ANADOLU SİGORTA A.Ş. 2023'!G24+'AS-CAN SİGORTA LTD. 2023'!G24+'GULF SİGORTA A.Ş. 2023'!G24+'AKFİNANS SİGORTA LTD. 2023'!G24+'BEY SİGORTA LTD.2023'!G24+'Segure Insurance Ltd. 2023'!G24+'Limasol Sigorta Ltd. 2023'!G24+'Kıbrıs Sigorta Ltd. 2023'!G24+'Şeker Sigorta Kıbrıs Ltd. 2023'!G24+'İktisat Sigorta Ltd. 2033'!G24+'Northprime Insurance Ltd. 2023'!G24+'Alfa Insurance ltd.2023'!G24+'Mapfree Insurance Ltd. 2023'!G24+'Kapital Insrance Ltd. 2023'!G24+'Dağlı Sigorta Ltd. 2023'!G24+'Creditwest Insurance Ltd 2023'!G24+'Near East Sigorta'!G24+'AVEON SİGORTA LTD. 2023'!G24+'AXA SİGORTA A.Ş. 2023'!G24</f>
        <v>10384356.250000002</v>
      </c>
      <c r="H24" s="264"/>
      <c r="I24" s="261"/>
      <c r="J24" s="261" t="s">
        <v>52</v>
      </c>
      <c r="K24" s="261"/>
      <c r="L24" s="16">
        <f>'ZİRVE SİGORTA LTD. 2023'!L24+'TÜRK SİGORTA 2023'!L24+'UNİVERSAL SİGORTA 2023'!L24+'ZURİCH SİGORTA 2023'!L24+'TOWER INSURANCE 2023'!L24+'EUROCITY INSURANCE 2023'!L24+'İYİ GELECEK SİGORTA 2023'!L24+'COMMERCIAL INSURANCE 2023'!L24+'TÜRKİYE SİGORTA 2023'!L24+'GÜVEN  SİGORTA LTD 2023'!L24+'GOLD SİGORTA 2023'!L24+'CAN SİGORTA LTD. 2023'!L24+'ANADOLU SİGORTA A.Ş. 2023'!L24+'AS-CAN SİGORTA LTD. 2023'!L24+'GULF SİGORTA A.Ş. 2023'!L24+'AKFİNANS SİGORTA LTD. 2023'!L24+'BEY SİGORTA LTD.2023'!L24+'Segure Insurance Ltd. 2023'!L24+'Limasol Sigorta Ltd. 2023'!L24+'Kıbrıs Sigorta Ltd. 2023'!L24+'Şeker Sigorta Kıbrıs Ltd. 2023'!L24+'İktisat Sigorta Ltd. 2033'!L24+'Northprime Insurance Ltd. 2023'!L24+'Alfa Insurance ltd.2023'!L24+'Mapfree Insurance Ltd. 2023'!L24+'Kapital Insrance Ltd. 2023'!L24+'Dağlı Sigorta Ltd. 2023'!L24+'Creditwest Insurance Ltd 2023'!L24+'Near East Sigorta'!L24+'AVEON SİGORTA LTD. 2023'!L24+'AXA SİGORTA A.Ş. 2023'!L24</f>
        <v>221813316</v>
      </c>
    </row>
    <row r="25" spans="1:14" x14ac:dyDescent="0.2">
      <c r="A25" s="262"/>
      <c r="B25" s="283" t="s">
        <v>260</v>
      </c>
      <c r="C25" s="283" t="s">
        <v>267</v>
      </c>
      <c r="D25" s="283"/>
      <c r="E25" s="283"/>
      <c r="F25" s="283"/>
      <c r="G25" s="16">
        <f>'ZİRVE SİGORTA LTD. 2023'!G25+'TÜRK SİGORTA 2023'!G25+'UNİVERSAL SİGORTA 2023'!G25+'ZURİCH SİGORTA 2023'!G25+'TOWER INSURANCE 2023'!G25+'EUROCITY INSURANCE 2023'!G25+'İYİ GELECEK SİGORTA 2023'!G25+'COMMERCIAL INSURANCE 2023'!G25+'TÜRKİYE SİGORTA 2023'!G25+'GÜVEN  SİGORTA LTD 2023'!G25+'GOLD SİGORTA 2023'!G25+'CAN SİGORTA LTD. 2023'!G25+'ANADOLU SİGORTA A.Ş. 2023'!G25+'AS-CAN SİGORTA LTD. 2023'!G25+'GULF SİGORTA A.Ş. 2023'!G25+'AKFİNANS SİGORTA LTD. 2023'!G25+'BEY SİGORTA LTD.2023'!G25+'Segure Insurance Ltd. 2023'!G25+'Limasol Sigorta Ltd. 2023'!G25+'Kıbrıs Sigorta Ltd. 2023'!G25+'Şeker Sigorta Kıbrıs Ltd. 2023'!G25+'İktisat Sigorta Ltd. 2033'!G25+'Northprime Insurance Ltd. 2023'!G25+'Alfa Insurance ltd.2023'!G25+'Mapfree Insurance Ltd. 2023'!G25+'Kapital Insrance Ltd. 2023'!G25+'Dağlı Sigorta Ltd. 2023'!G25+'Creditwest Insurance Ltd 2023'!G25+'Near East Sigorta'!G25+'AVEON SİGORTA LTD. 2023'!G25+'AXA SİGORTA A.Ş. 2023'!G25</f>
        <v>50699468.330000006</v>
      </c>
      <c r="H25" s="264"/>
      <c r="I25" s="261"/>
      <c r="J25" s="261" t="s">
        <v>54</v>
      </c>
      <c r="K25" s="263" t="s">
        <v>33</v>
      </c>
      <c r="L25" s="16">
        <f>'ZİRVE SİGORTA LTD. 2023'!L25+'TÜRK SİGORTA 2023'!L25+'UNİVERSAL SİGORTA 2023'!L25+'ZURİCH SİGORTA 2023'!L25+'TOWER INSURANCE 2023'!L25+'EUROCITY INSURANCE 2023'!L25+'İYİ GELECEK SİGORTA 2023'!L25+'COMMERCIAL INSURANCE 2023'!L25+'TÜRKİYE SİGORTA 2023'!L25+'GÜVEN  SİGORTA LTD 2023'!L25+'GOLD SİGORTA 2023'!L25+'CAN SİGORTA LTD. 2023'!L25+'ANADOLU SİGORTA A.Ş. 2023'!L25+'AS-CAN SİGORTA LTD. 2023'!L25+'GULF SİGORTA A.Ş. 2023'!L25+'AKFİNANS SİGORTA LTD. 2023'!L25+'BEY SİGORTA LTD.2023'!L25+'Segure Insurance Ltd. 2023'!L25+'Limasol Sigorta Ltd. 2023'!L25+'Kıbrıs Sigorta Ltd. 2023'!L25+'Şeker Sigorta Kıbrıs Ltd. 2023'!L25+'İktisat Sigorta Ltd. 2033'!L25+'Northprime Insurance Ltd. 2023'!L25+'Alfa Insurance ltd.2023'!L25+'Mapfree Insurance Ltd. 2023'!L25+'Kapital Insrance Ltd. 2023'!L25+'Dağlı Sigorta Ltd. 2023'!L25+'Creditwest Insurance Ltd 2023'!L25+'Near East Sigorta'!L25+'AVEON SİGORTA LTD. 2023'!L25+'AXA SİGORTA A.Ş. 2023'!L25</f>
        <v>5033300</v>
      </c>
    </row>
    <row r="26" spans="1:14" x14ac:dyDescent="0.2">
      <c r="A26" s="262"/>
      <c r="B26" s="283" t="s">
        <v>255</v>
      </c>
      <c r="C26" s="283" t="s">
        <v>261</v>
      </c>
      <c r="D26" s="283"/>
      <c r="E26" s="283"/>
      <c r="F26" s="283"/>
      <c r="G26" s="16">
        <f>'ZİRVE SİGORTA LTD. 2023'!G26+'TÜRK SİGORTA 2023'!G26+'UNİVERSAL SİGORTA 2023'!G26+'ZURİCH SİGORTA 2023'!G26+'TOWER INSURANCE 2023'!G26+'EUROCITY INSURANCE 2023'!G26+'İYİ GELECEK SİGORTA 2023'!G26+'COMMERCIAL INSURANCE 2023'!G26+'TÜRKİYE SİGORTA 2023'!G26+'GÜVEN  SİGORTA LTD 2023'!G26+'GOLD SİGORTA 2023'!G26+'CAN SİGORTA LTD. 2023'!G26+'ANADOLU SİGORTA A.Ş. 2023'!G26+'AS-CAN SİGORTA LTD. 2023'!G26+'GULF SİGORTA A.Ş. 2023'!G26+'AKFİNANS SİGORTA LTD. 2023'!G26+'BEY SİGORTA LTD.2023'!G26+'Segure Insurance Ltd. 2023'!G26+'Limasol Sigorta Ltd. 2023'!G26+'Kıbrıs Sigorta Ltd. 2023'!G26+'Şeker Sigorta Kıbrıs Ltd. 2023'!G26+'İktisat Sigorta Ltd. 2033'!G26+'Northprime Insurance Ltd. 2023'!G26+'Alfa Insurance ltd.2023'!G26+'Mapfree Insurance Ltd. 2023'!G26+'Kapital Insrance Ltd. 2023'!G26+'Dağlı Sigorta Ltd. 2023'!G26+'Creditwest Insurance Ltd 2023'!G26+'Near East Sigorta'!G26+'AVEON SİGORTA LTD. 2023'!G26+'AXA SİGORTA A.Ş. 2023'!G26</f>
        <v>416865326.61000001</v>
      </c>
      <c r="H26" s="264"/>
      <c r="I26" s="261" t="s">
        <v>15</v>
      </c>
      <c r="J26" s="261" t="s">
        <v>55</v>
      </c>
      <c r="K26" s="261"/>
      <c r="L26" s="16">
        <f>'ZİRVE SİGORTA LTD. 2023'!L26+'TÜRK SİGORTA 2023'!L26+'UNİVERSAL SİGORTA 2023'!L26+'ZURİCH SİGORTA 2023'!L26+'TOWER INSURANCE 2023'!L26+'EUROCITY INSURANCE 2023'!L26+'İYİ GELECEK SİGORTA 2023'!L26+'COMMERCIAL INSURANCE 2023'!L26+'TÜRKİYE SİGORTA 2023'!L26+'GÜVEN  SİGORTA LTD 2023'!L26+'GOLD SİGORTA 2023'!L26+'CAN SİGORTA LTD. 2023'!L26+'ANADOLU SİGORTA A.Ş. 2023'!L26+'AS-CAN SİGORTA LTD. 2023'!L26+'GULF SİGORTA A.Ş. 2023'!L26+'AKFİNANS SİGORTA LTD. 2023'!L26+'BEY SİGORTA LTD.2023'!L26+'Segure Insurance Ltd. 2023'!L26+'Limasol Sigorta Ltd. 2023'!L26+'Kıbrıs Sigorta Ltd. 2023'!L26+'Şeker Sigorta Kıbrıs Ltd. 2023'!L26+'İktisat Sigorta Ltd. 2033'!L26+'Northprime Insurance Ltd. 2023'!L26+'Alfa Insurance ltd.2023'!L26+'Mapfree Insurance Ltd. 2023'!L26+'Kapital Insrance Ltd. 2023'!L26+'Dağlı Sigorta Ltd. 2023'!L26+'Creditwest Insurance Ltd 2023'!L26+'Near East Sigorta'!L26+'AVEON SİGORTA LTD. 2023'!L26+'AXA SİGORTA A.Ş. 2023'!L26</f>
        <v>0</v>
      </c>
    </row>
    <row r="27" spans="1:14" x14ac:dyDescent="0.2">
      <c r="A27" s="11"/>
      <c r="B27" s="283" t="s">
        <v>264</v>
      </c>
      <c r="C27" s="310" t="s">
        <v>43</v>
      </c>
      <c r="D27" s="310"/>
      <c r="E27" s="310"/>
      <c r="F27" s="263" t="s">
        <v>33</v>
      </c>
      <c r="G27" s="16">
        <f>'ZİRVE SİGORTA LTD. 2023'!G27+'TÜRK SİGORTA 2023'!G27+'UNİVERSAL SİGORTA 2023'!G27+'ZURİCH SİGORTA 2023'!G27+'TOWER INSURANCE 2023'!G27+'EUROCITY INSURANCE 2023'!G27+'İYİ GELECEK SİGORTA 2023'!G27+'COMMERCIAL INSURANCE 2023'!G27+'TÜRKİYE SİGORTA 2023'!G27+'GÜVEN  SİGORTA LTD 2023'!G27+'GOLD SİGORTA 2023'!G27+'CAN SİGORTA LTD. 2023'!G27+'ANADOLU SİGORTA A.Ş. 2023'!G27+'AS-CAN SİGORTA LTD. 2023'!G27+'GULF SİGORTA A.Ş. 2023'!G27+'AKFİNANS SİGORTA LTD. 2023'!G27+'BEY SİGORTA LTD.2023'!G27+'Segure Insurance Ltd. 2023'!G27+'Limasol Sigorta Ltd. 2023'!G27+'Kıbrıs Sigorta Ltd. 2023'!G27+'Şeker Sigorta Kıbrıs Ltd. 2023'!G27+'İktisat Sigorta Ltd. 2033'!G27+'Northprime Insurance Ltd. 2023'!G27+'Alfa Insurance ltd.2023'!G27+'Mapfree Insurance Ltd. 2023'!G27+'Kapital Insrance Ltd. 2023'!G27+'Dağlı Sigorta Ltd. 2023'!G27+'Creditwest Insurance Ltd 2023'!G27+'Near East Sigorta'!G27+'AVEON SİGORTA LTD. 2023'!G27+'AXA SİGORTA A.Ş. 2023'!G27</f>
        <v>3968979.8</v>
      </c>
      <c r="H27" s="264"/>
      <c r="I27" s="261" t="s">
        <v>19</v>
      </c>
      <c r="J27" s="261" t="s">
        <v>57</v>
      </c>
      <c r="K27" s="261"/>
      <c r="L27" s="16">
        <f>'ZİRVE SİGORTA LTD. 2023'!L27+'TÜRK SİGORTA 2023'!L27+'UNİVERSAL SİGORTA 2023'!L27+'ZURİCH SİGORTA 2023'!L27+'TOWER INSURANCE 2023'!L27+'EUROCITY INSURANCE 2023'!L27+'İYİ GELECEK SİGORTA 2023'!L27+'COMMERCIAL INSURANCE 2023'!L27+'TÜRKİYE SİGORTA 2023'!L27+'GÜVEN  SİGORTA LTD 2023'!L27+'GOLD SİGORTA 2023'!L27+'CAN SİGORTA LTD. 2023'!L27+'ANADOLU SİGORTA A.Ş. 2023'!L27+'AS-CAN SİGORTA LTD. 2023'!L27+'GULF SİGORTA A.Ş. 2023'!L27+'AKFİNANS SİGORTA LTD. 2023'!L27+'BEY SİGORTA LTD.2023'!L27+'Segure Insurance Ltd. 2023'!L27+'Limasol Sigorta Ltd. 2023'!L27+'Kıbrıs Sigorta Ltd. 2023'!L27+'Şeker Sigorta Kıbrıs Ltd. 2023'!L27+'İktisat Sigorta Ltd. 2033'!L27+'Northprime Insurance Ltd. 2023'!L27+'Alfa Insurance ltd.2023'!L27+'Mapfree Insurance Ltd. 2023'!L27+'Kapital Insrance Ltd. 2023'!L27+'Dağlı Sigorta Ltd. 2023'!L27+'Creditwest Insurance Ltd 2023'!L27+'Near East Sigorta'!L27+'AVEON SİGORTA LTD. 2023'!L27+'AXA SİGORTA A.Ş. 2023'!L27</f>
        <v>3417739</v>
      </c>
    </row>
    <row r="28" spans="1:14" x14ac:dyDescent="0.2">
      <c r="A28" s="262"/>
      <c r="B28" s="283" t="s">
        <v>268</v>
      </c>
      <c r="C28" s="315" t="s">
        <v>269</v>
      </c>
      <c r="D28" s="316"/>
      <c r="E28" s="316"/>
      <c r="F28" s="283" t="s">
        <v>33</v>
      </c>
      <c r="G28" s="16">
        <f>'ZİRVE SİGORTA LTD. 2023'!G28+'TÜRK SİGORTA 2023'!G28+'UNİVERSAL SİGORTA 2023'!G28+'ZURİCH SİGORTA 2023'!G28+'TOWER INSURANCE 2023'!G28+'EUROCITY INSURANCE 2023'!G28+'İYİ GELECEK SİGORTA 2023'!G28+'COMMERCIAL INSURANCE 2023'!G28+'TÜRKİYE SİGORTA 2023'!G28+'GÜVEN  SİGORTA LTD 2023'!G28+'GOLD SİGORTA 2023'!G28+'CAN SİGORTA LTD. 2023'!G28+'ANADOLU SİGORTA A.Ş. 2023'!G28+'AS-CAN SİGORTA LTD. 2023'!G28+'GULF SİGORTA A.Ş. 2023'!G28+'AKFİNANS SİGORTA LTD. 2023'!G28+'BEY SİGORTA LTD.2023'!G28+'Segure Insurance Ltd. 2023'!G28+'Limasol Sigorta Ltd. 2023'!G28+'Kıbrıs Sigorta Ltd. 2023'!G28+'Şeker Sigorta Kıbrıs Ltd. 2023'!G28+'İktisat Sigorta Ltd. 2033'!G28+'Northprime Insurance Ltd. 2023'!G28+'Alfa Insurance ltd.2023'!G28+'Mapfree Insurance Ltd. 2023'!G28+'Kapital Insrance Ltd. 2023'!G28+'Dağlı Sigorta Ltd. 2023'!G28+'Creditwest Insurance Ltd 2023'!G28+'Near East Sigorta'!G28+'AVEON SİGORTA LTD. 2023'!G28+'AXA SİGORTA A.Ş. 2023'!G28</f>
        <v>-116322.44</v>
      </c>
      <c r="H28" s="264"/>
      <c r="I28" s="261" t="s">
        <v>22</v>
      </c>
      <c r="J28" s="261" t="s">
        <v>59</v>
      </c>
      <c r="K28" s="261"/>
      <c r="L28" s="16">
        <f>'ZİRVE SİGORTA LTD. 2023'!L28+'TÜRK SİGORTA 2023'!L28+'UNİVERSAL SİGORTA 2023'!L28+'ZURİCH SİGORTA 2023'!L28+'TOWER INSURANCE 2023'!L28+'EUROCITY INSURANCE 2023'!L28+'İYİ GELECEK SİGORTA 2023'!L28+'COMMERCIAL INSURANCE 2023'!L28+'TÜRKİYE SİGORTA 2023'!L28+'GÜVEN  SİGORTA LTD 2023'!L28+'GOLD SİGORTA 2023'!L28+'CAN SİGORTA LTD. 2023'!L28+'ANADOLU SİGORTA A.Ş. 2023'!L28+'AS-CAN SİGORTA LTD. 2023'!L28+'GULF SİGORTA A.Ş. 2023'!L28+'AKFİNANS SİGORTA LTD. 2023'!L28+'BEY SİGORTA LTD.2023'!L28+'Segure Insurance Ltd. 2023'!L28+'Limasol Sigorta Ltd. 2023'!L28+'Kıbrıs Sigorta Ltd. 2023'!L28+'Şeker Sigorta Kıbrıs Ltd. 2023'!L28+'İktisat Sigorta Ltd. 2033'!L28+'Northprime Insurance Ltd. 2023'!L28+'Alfa Insurance ltd.2023'!L28+'Mapfree Insurance Ltd. 2023'!L28+'Kapital Insrance Ltd. 2023'!L28+'Dağlı Sigorta Ltd. 2023'!L28+'Creditwest Insurance Ltd 2023'!L28+'Near East Sigorta'!L28+'AVEON SİGORTA LTD. 2023'!L28+'AXA SİGORTA A.Ş. 2023'!L28</f>
        <v>14232740.850000001</v>
      </c>
    </row>
    <row r="29" spans="1:14" x14ac:dyDescent="0.2">
      <c r="A29" s="262"/>
      <c r="B29" s="283" t="s">
        <v>270</v>
      </c>
      <c r="C29" s="315" t="s">
        <v>271</v>
      </c>
      <c r="D29" s="315"/>
      <c r="E29" s="315"/>
      <c r="F29" s="283"/>
      <c r="G29" s="16">
        <f>'ZİRVE SİGORTA LTD. 2023'!G29+'TÜRK SİGORTA 2023'!G29+'UNİVERSAL SİGORTA 2023'!G29+'ZURİCH SİGORTA 2023'!G29+'TOWER INSURANCE 2023'!G29+'EUROCITY INSURANCE 2023'!G29+'İYİ GELECEK SİGORTA 2023'!G29+'COMMERCIAL INSURANCE 2023'!G29+'TÜRKİYE SİGORTA 2023'!G29+'GÜVEN  SİGORTA LTD 2023'!G29+'GOLD SİGORTA 2023'!G29+'CAN SİGORTA LTD. 2023'!G29+'ANADOLU SİGORTA A.Ş. 2023'!G29+'AS-CAN SİGORTA LTD. 2023'!G29+'GULF SİGORTA A.Ş. 2023'!G29+'AKFİNANS SİGORTA LTD. 2023'!G29+'BEY SİGORTA LTD.2023'!G29+'Segure Insurance Ltd. 2023'!G29+'Limasol Sigorta Ltd. 2023'!G29+'Kıbrıs Sigorta Ltd. 2023'!G29+'Şeker Sigorta Kıbrıs Ltd. 2023'!G29+'İktisat Sigorta Ltd. 2033'!G29+'Northprime Insurance Ltd. 2023'!G29+'Alfa Insurance ltd.2023'!G29+'Mapfree Insurance Ltd. 2023'!G29+'Kapital Insrance Ltd. 2023'!G29+'Dağlı Sigorta Ltd. 2023'!G29+'Creditwest Insurance Ltd 2023'!G29+'Near East Sigorta'!G29+'AVEON SİGORTA LTD. 2023'!G29+'AXA SİGORTA A.Ş. 2023'!G29</f>
        <v>0</v>
      </c>
      <c r="H29" s="264"/>
      <c r="I29" s="261" t="s">
        <v>25</v>
      </c>
      <c r="J29" s="261" t="s">
        <v>61</v>
      </c>
      <c r="K29" s="261"/>
      <c r="L29" s="16">
        <f>'ZİRVE SİGORTA LTD. 2023'!L29+'TÜRK SİGORTA 2023'!L29+'UNİVERSAL SİGORTA 2023'!L29+'ZURİCH SİGORTA 2023'!L29+'TOWER INSURANCE 2023'!L29+'EUROCITY INSURANCE 2023'!L29+'İYİ GELECEK SİGORTA 2023'!L29+'COMMERCIAL INSURANCE 2023'!L29+'TÜRKİYE SİGORTA 2023'!L29+'GÜVEN  SİGORTA LTD 2023'!L29+'GOLD SİGORTA 2023'!L29+'CAN SİGORTA LTD. 2023'!L29+'ANADOLU SİGORTA A.Ş. 2023'!L29+'AS-CAN SİGORTA LTD. 2023'!L29+'GULF SİGORTA A.Ş. 2023'!L29+'AKFİNANS SİGORTA LTD. 2023'!L29+'BEY SİGORTA LTD.2023'!L29+'Segure Insurance Ltd. 2023'!L29+'Limasol Sigorta Ltd. 2023'!L29+'Kıbrıs Sigorta Ltd. 2023'!L29+'Şeker Sigorta Kıbrıs Ltd. 2023'!L29+'İktisat Sigorta Ltd. 2033'!L29+'Northprime Insurance Ltd. 2023'!L29+'Alfa Insurance ltd.2023'!L29+'Mapfree Insurance Ltd. 2023'!L29+'Kapital Insrance Ltd. 2023'!L29+'Dağlı Sigorta Ltd. 2023'!L29+'Creditwest Insurance Ltd 2023'!L29+'Near East Sigorta'!L29+'AVEON SİGORTA LTD. 2023'!L29+'AXA SİGORTA A.Ş. 2023'!L29</f>
        <v>3216837</v>
      </c>
    </row>
    <row r="30" spans="1:14" x14ac:dyDescent="0.2">
      <c r="A30" s="262"/>
      <c r="B30" s="263" t="s">
        <v>22</v>
      </c>
      <c r="C30" s="310" t="s">
        <v>14</v>
      </c>
      <c r="D30" s="310"/>
      <c r="E30" s="310"/>
      <c r="F30" s="263"/>
      <c r="G30" s="286">
        <f>G31-G32</f>
        <v>1159446</v>
      </c>
      <c r="H30" s="264"/>
      <c r="I30" s="261" t="s">
        <v>63</v>
      </c>
      <c r="J30" s="261" t="s">
        <v>64</v>
      </c>
      <c r="K30" s="261"/>
      <c r="L30" s="16">
        <f>'ZİRVE SİGORTA LTD. 2023'!L30+'TÜRK SİGORTA 2023'!L30+'UNİVERSAL SİGORTA 2023'!L30+'ZURİCH SİGORTA 2023'!L30+'TOWER INSURANCE 2023'!L30+'EUROCITY INSURANCE 2023'!L30+'İYİ GELECEK SİGORTA 2023'!L30+'COMMERCIAL INSURANCE 2023'!L30+'TÜRKİYE SİGORTA 2023'!L30+'GÜVEN  SİGORTA LTD 2023'!L30+'GOLD SİGORTA 2023'!L30+'CAN SİGORTA LTD. 2023'!L30+'ANADOLU SİGORTA A.Ş. 2023'!L30+'AS-CAN SİGORTA LTD. 2023'!L30+'GULF SİGORTA A.Ş. 2023'!L30+'AKFİNANS SİGORTA LTD. 2023'!L30+'BEY SİGORTA LTD.2023'!L30+'Segure Insurance Ltd. 2023'!L30+'Limasol Sigorta Ltd. 2023'!L30+'Kıbrıs Sigorta Ltd. 2023'!L30+'Şeker Sigorta Kıbrıs Ltd. 2023'!L30+'İktisat Sigorta Ltd. 2033'!L30+'Northprime Insurance Ltd. 2023'!L30+'Alfa Insurance ltd.2023'!L30+'Mapfree Insurance Ltd. 2023'!L30+'Kapital Insrance Ltd. 2023'!L30+'Dağlı Sigorta Ltd. 2023'!L30+'Creditwest Insurance Ltd 2023'!L30+'Near East Sigorta'!L30+'AVEON SİGORTA LTD. 2023'!L30+'AXA SİGORTA A.Ş. 2023'!L30</f>
        <v>5637293</v>
      </c>
    </row>
    <row r="31" spans="1:14" x14ac:dyDescent="0.2">
      <c r="A31" s="262"/>
      <c r="B31" s="263" t="s">
        <v>25</v>
      </c>
      <c r="C31" s="310" t="s">
        <v>45</v>
      </c>
      <c r="D31" s="310"/>
      <c r="E31" s="310"/>
      <c r="F31" s="263"/>
      <c r="G31" s="16">
        <f>'ZİRVE SİGORTA LTD. 2023'!G31+'TÜRK SİGORTA 2023'!G31+'UNİVERSAL SİGORTA 2023'!G31+'ZURİCH SİGORTA 2023'!G31+'TOWER INSURANCE 2023'!G31+'EUROCITY INSURANCE 2023'!G31+'İYİ GELECEK SİGORTA 2023'!G31+'COMMERCIAL INSURANCE 2023'!G31+'TÜRKİYE SİGORTA 2023'!G31+'GÜVEN  SİGORTA LTD 2023'!G31+'GOLD SİGORTA 2023'!G31+'CAN SİGORTA LTD. 2023'!G31+'ANADOLU SİGORTA A.Ş. 2023'!G31+'AS-CAN SİGORTA LTD. 2023'!G31+'GULF SİGORTA A.Ş. 2023'!G31+'AKFİNANS SİGORTA LTD. 2023'!G31+'BEY SİGORTA LTD.2023'!G31+'Segure Insurance Ltd. 2023'!G31+'Limasol Sigorta Ltd. 2023'!G31+'Kıbrıs Sigorta Ltd. 2023'!G31+'Şeker Sigorta Kıbrıs Ltd. 2023'!G31+'İktisat Sigorta Ltd. 2033'!G31+'Northprime Insurance Ltd. 2023'!G31+'Alfa Insurance ltd.2023'!G31+'Mapfree Insurance Ltd. 2023'!G31+'Kapital Insrance Ltd. 2023'!G31+'Dağlı Sigorta Ltd. 2023'!G31+'Creditwest Insurance Ltd 2023'!G31+'Near East Sigorta'!G31+'AVEON SİGORTA LTD. 2023'!G31+'AXA SİGORTA A.Ş. 2023'!G31</f>
        <v>1159446</v>
      </c>
      <c r="H31" s="264"/>
      <c r="I31" s="261" t="s">
        <v>65</v>
      </c>
      <c r="J31" s="261" t="s">
        <v>66</v>
      </c>
      <c r="K31" s="261"/>
      <c r="L31" s="16">
        <f>'ZİRVE SİGORTA LTD. 2023'!L31+'TÜRK SİGORTA 2023'!L31+'UNİVERSAL SİGORTA 2023'!L31+'ZURİCH SİGORTA 2023'!L31+'TOWER INSURANCE 2023'!L31+'EUROCITY INSURANCE 2023'!L31+'İYİ GELECEK SİGORTA 2023'!L31+'COMMERCIAL INSURANCE 2023'!L31+'TÜRKİYE SİGORTA 2023'!L31+'GÜVEN  SİGORTA LTD 2023'!L31+'GOLD SİGORTA 2023'!L31+'CAN SİGORTA LTD. 2023'!L31+'ANADOLU SİGORTA A.Ş. 2023'!L31+'AS-CAN SİGORTA LTD. 2023'!L31+'GULF SİGORTA A.Ş. 2023'!L31+'AKFİNANS SİGORTA LTD. 2023'!L31+'BEY SİGORTA LTD.2023'!L31+'Segure Insurance Ltd. 2023'!L31+'Limasol Sigorta Ltd. 2023'!L31+'Kıbrıs Sigorta Ltd. 2023'!L31+'Şeker Sigorta Kıbrıs Ltd. 2023'!L31+'İktisat Sigorta Ltd. 2033'!L31+'Northprime Insurance Ltd. 2023'!L31+'Alfa Insurance ltd.2023'!L31+'Mapfree Insurance Ltd. 2023'!L31+'Kapital Insrance Ltd. 2023'!L31+'Dağlı Sigorta Ltd. 2023'!L31+'Creditwest Insurance Ltd 2023'!L31+'Near East Sigorta'!L31+'AVEON SİGORTA LTD. 2023'!L31+'AXA SİGORTA A.Ş. 2023'!L31</f>
        <v>0</v>
      </c>
    </row>
    <row r="32" spans="1:14" x14ac:dyDescent="0.2">
      <c r="A32" s="262"/>
      <c r="B32" s="283" t="s">
        <v>272</v>
      </c>
      <c r="C32" s="315" t="s">
        <v>273</v>
      </c>
      <c r="D32" s="316"/>
      <c r="E32" s="316"/>
      <c r="F32" s="263"/>
      <c r="G32" s="16">
        <f>'ZİRVE SİGORTA LTD. 2023'!G32+'TÜRK SİGORTA 2023'!G32+'UNİVERSAL SİGORTA 2023'!G32+'ZURİCH SİGORTA 2023'!G32+'TOWER INSURANCE 2023'!G32+'EUROCITY INSURANCE 2023'!G32+'İYİ GELECEK SİGORTA 2023'!G32+'COMMERCIAL INSURANCE 2023'!G32+'TÜRKİYE SİGORTA 2023'!G32+'GÜVEN  SİGORTA LTD 2023'!G32+'GOLD SİGORTA 2023'!G32+'CAN SİGORTA LTD. 2023'!G32+'ANADOLU SİGORTA A.Ş. 2023'!G32+'AS-CAN SİGORTA LTD. 2023'!G32+'GULF SİGORTA A.Ş. 2023'!G32+'AKFİNANS SİGORTA LTD. 2023'!G32+'BEY SİGORTA LTD.2023'!G32+'Segure Insurance Ltd. 2023'!G32+'Limasol Sigorta Ltd. 2023'!G32+'Kıbrıs Sigorta Ltd. 2023'!G32+'Şeker Sigorta Kıbrıs Ltd. 2023'!G32+'İktisat Sigorta Ltd. 2033'!G32+'Northprime Insurance Ltd. 2023'!G32+'Alfa Insurance ltd.2023'!G32+'Mapfree Insurance Ltd. 2023'!G32+'Kapital Insrance Ltd. 2023'!G32+'Dağlı Sigorta Ltd. 2023'!G32+'Creditwest Insurance Ltd 2023'!G32+'Near East Sigorta'!G32+'AVEON SİGORTA LTD. 2023'!G32+'AXA SİGORTA A.Ş. 2023'!G32</f>
        <v>0</v>
      </c>
      <c r="H32" s="264"/>
      <c r="I32" s="261" t="s">
        <v>68</v>
      </c>
      <c r="J32" s="261" t="s">
        <v>85</v>
      </c>
      <c r="K32" s="263" t="s">
        <v>33</v>
      </c>
      <c r="L32" s="12">
        <f>-L33-L35+L36</f>
        <v>-3207771.6599999983</v>
      </c>
    </row>
    <row r="33" spans="1:12" x14ac:dyDescent="0.2">
      <c r="A33" s="11"/>
      <c r="B33" s="283" t="s">
        <v>274</v>
      </c>
      <c r="C33" s="310" t="s">
        <v>47</v>
      </c>
      <c r="D33" s="310"/>
      <c r="E33" s="310"/>
      <c r="F33" s="263"/>
      <c r="G33" s="16">
        <f>'ZİRVE SİGORTA LTD. 2023'!G33+'TÜRK SİGORTA 2023'!G33+'UNİVERSAL SİGORTA 2023'!G33+'ZURİCH SİGORTA 2023'!G33+'TOWER INSURANCE 2023'!G33+'EUROCITY INSURANCE 2023'!G33+'İYİ GELECEK SİGORTA 2023'!G33+'COMMERCIAL INSURANCE 2023'!G33+'TÜRKİYE SİGORTA 2023'!G33+'GÜVEN  SİGORTA LTD 2023'!G33+'GOLD SİGORTA 2023'!G33+'CAN SİGORTA LTD. 2023'!G33+'ANADOLU SİGORTA A.Ş. 2023'!G33+'AS-CAN SİGORTA LTD. 2023'!G33+'GULF SİGORTA A.Ş. 2023'!G33+'AKFİNANS SİGORTA LTD. 2023'!G33+'BEY SİGORTA LTD.2023'!G33+'Segure Insurance Ltd. 2023'!G33+'Limasol Sigorta Ltd. 2023'!G33+'Kıbrıs Sigorta Ltd. 2023'!G33+'Şeker Sigorta Kıbrıs Ltd. 2023'!G33+'İktisat Sigorta Ltd. 2033'!G33+'Northprime Insurance Ltd. 2023'!G33+'Alfa Insurance ltd.2023'!G33+'Mapfree Insurance Ltd. 2023'!G33+'Kapital Insrance Ltd. 2023'!G33+'Dağlı Sigorta Ltd. 2023'!G33+'Creditwest Insurance Ltd 2023'!G33+'Near East Sigorta'!G33+'AVEON SİGORTA LTD. 2023'!G33+'AXA SİGORTA A.Ş. 2023'!G33</f>
        <v>48202818.270000003</v>
      </c>
      <c r="H33" s="264"/>
      <c r="I33" s="261"/>
      <c r="J33" s="261" t="s">
        <v>70</v>
      </c>
      <c r="K33" s="263" t="s">
        <v>33</v>
      </c>
      <c r="L33" s="16">
        <f>'ZİRVE SİGORTA LTD. 2023'!L33+'TÜRK SİGORTA 2023'!L33+'UNİVERSAL SİGORTA 2023'!L33+'ZURİCH SİGORTA 2023'!L33+'TOWER INSURANCE 2023'!L33+'EUROCITY INSURANCE 2023'!L33+'İYİ GELECEK SİGORTA 2023'!L33+'COMMERCIAL INSURANCE 2023'!L33+'TÜRKİYE SİGORTA 2023'!L33+'GÜVEN  SİGORTA LTD 2023'!L33+'GOLD SİGORTA 2023'!L33+'CAN SİGORTA LTD. 2023'!L33+'ANADOLU SİGORTA A.Ş. 2023'!L33+'AS-CAN SİGORTA LTD. 2023'!L33+'GULF SİGORTA A.Ş. 2023'!L33+'AKFİNANS SİGORTA LTD. 2023'!L33+'BEY SİGORTA LTD.2023'!L33+'Segure Insurance Ltd. 2023'!L33+'Limasol Sigorta Ltd. 2023'!L33+'Kıbrıs Sigorta Ltd. 2023'!L33+'Şeker Sigorta Kıbrıs Ltd. 2023'!L33+'İktisat Sigorta Ltd. 2033'!L33+'Northprime Insurance Ltd. 2023'!L33+'Alfa Insurance ltd.2023'!L33+'Mapfree Insurance Ltd. 2023'!L33+'Kapital Insrance Ltd. 2023'!L33+'Dağlı Sigorta Ltd. 2023'!L33+'Creditwest Insurance Ltd 2023'!L33+'Near East Sigorta'!L33+'AVEON SİGORTA LTD. 2023'!L33+'AXA SİGORTA A.Ş. 2023'!L33</f>
        <v>4623984.7699999996</v>
      </c>
    </row>
    <row r="34" spans="1:12" x14ac:dyDescent="0.2">
      <c r="A34" s="11"/>
      <c r="B34" s="283"/>
      <c r="C34" s="317"/>
      <c r="D34" s="317"/>
      <c r="E34" s="317"/>
      <c r="F34" s="317"/>
      <c r="G34" s="16"/>
      <c r="H34" s="264"/>
      <c r="I34" s="261"/>
      <c r="J34" s="261"/>
      <c r="K34" s="263"/>
      <c r="L34" s="18"/>
    </row>
    <row r="35" spans="1:12" x14ac:dyDescent="0.2">
      <c r="A35" s="262" t="s">
        <v>5</v>
      </c>
      <c r="B35" s="262" t="s">
        <v>49</v>
      </c>
      <c r="C35" s="310"/>
      <c r="D35" s="310"/>
      <c r="E35" s="310"/>
      <c r="F35" s="263"/>
      <c r="G35" s="10">
        <f>G36-G37-G38</f>
        <v>13984154.390000001</v>
      </c>
      <c r="H35" s="264"/>
      <c r="I35" s="261"/>
      <c r="J35" s="261" t="s">
        <v>71</v>
      </c>
      <c r="K35" s="263" t="s">
        <v>33</v>
      </c>
      <c r="L35" s="16">
        <f>'ZİRVE SİGORTA LTD. 2023'!L35+'TÜRK SİGORTA 2023'!L35+'UNİVERSAL SİGORTA 2023'!L35+'ZURİCH SİGORTA 2023'!L35+'TOWER INSURANCE 2023'!L35+'EUROCITY INSURANCE 2023'!L35+'İYİ GELECEK SİGORTA 2023'!L35+'COMMERCIAL INSURANCE 2023'!L35+'TÜRKİYE SİGORTA 2023'!L35+'GÜVEN  SİGORTA LTD 2023'!L35+'GOLD SİGORTA 2023'!L35+'CAN SİGORTA LTD. 2023'!L35+'ANADOLU SİGORTA A.Ş. 2023'!L35+'AS-CAN SİGORTA LTD. 2023'!L35+'GULF SİGORTA A.Ş. 2023'!L35+'AKFİNANS SİGORTA LTD. 2023'!L35+'BEY SİGORTA LTD.2023'!L35+'Segure Insurance Ltd. 2023'!L35+'Limasol Sigorta Ltd. 2023'!L35+'Kıbrıs Sigorta Ltd. 2023'!L35+'Şeker Sigorta Kıbrıs Ltd. 2023'!L35+'İktisat Sigorta Ltd. 2033'!L35+'Northprime Insurance Ltd. 2023'!L35+'Alfa Insurance ltd.2023'!L35+'Mapfree Insurance Ltd. 2023'!L35+'Kapital Insrance Ltd. 2023'!L35+'Dağlı Sigorta Ltd. 2023'!L35+'Creditwest Insurance Ltd 2023'!L35+'Near East Sigorta'!L35+'AVEON SİGORTA LTD. 2023'!L35+'AXA SİGORTA A.Ş. 2023'!L35</f>
        <v>7972889.9100000001</v>
      </c>
    </row>
    <row r="36" spans="1:12" x14ac:dyDescent="0.2">
      <c r="A36" s="262"/>
      <c r="B36" s="263" t="s">
        <v>12</v>
      </c>
      <c r="C36" s="310" t="s">
        <v>51</v>
      </c>
      <c r="D36" s="310"/>
      <c r="E36" s="310"/>
      <c r="F36" s="263"/>
      <c r="G36" s="16">
        <f>'ZİRVE SİGORTA LTD. 2023'!G36+'TÜRK SİGORTA 2023'!G36+'UNİVERSAL SİGORTA 2023'!G36+'ZURİCH SİGORTA 2023'!G36+'TOWER INSURANCE 2023'!G36+'EUROCITY INSURANCE 2023'!G36+'İYİ GELECEK SİGORTA 2023'!G36+'COMMERCIAL INSURANCE 2023'!G36+'TÜRKİYE SİGORTA 2023'!G36+'GÜVEN  SİGORTA LTD 2023'!G36+'GOLD SİGORTA 2023'!G36+'CAN SİGORTA LTD. 2023'!G36+'ANADOLU SİGORTA A.Ş. 2023'!G36+'AS-CAN SİGORTA LTD. 2023'!G36+'GULF SİGORTA A.Ş. 2023'!G36+'AKFİNANS SİGORTA LTD. 2023'!G36+'BEY SİGORTA LTD.2023'!G36+'Segure Insurance Ltd. 2023'!G36+'Limasol Sigorta Ltd. 2023'!G36+'Kıbrıs Sigorta Ltd. 2023'!G36+'Şeker Sigorta Kıbrıs Ltd. 2023'!G36+'İktisat Sigorta Ltd. 2033'!G36+'Northprime Insurance Ltd. 2023'!G36+'Alfa Insurance ltd.2023'!G36+'Mapfree Insurance Ltd. 2023'!G36+'Kapital Insrance Ltd. 2023'!G36+'Dağlı Sigorta Ltd. 2023'!G36+'Creditwest Insurance Ltd 2023'!G36+'Near East Sigorta'!G36+'AVEON SİGORTA LTD. 2023'!G36+'AXA SİGORTA A.Ş. 2023'!G36</f>
        <v>23602322.420000002</v>
      </c>
      <c r="H36" s="264"/>
      <c r="I36" s="266"/>
      <c r="J36" s="261" t="s">
        <v>77</v>
      </c>
      <c r="K36" s="261"/>
      <c r="L36" s="16">
        <f>'ZİRVE SİGORTA LTD. 2023'!L36+'TÜRK SİGORTA 2023'!L36+'UNİVERSAL SİGORTA 2023'!L36+'ZURİCH SİGORTA 2023'!L36+'TOWER INSURANCE 2023'!L36+'EUROCITY INSURANCE 2023'!L36+'İYİ GELECEK SİGORTA 2023'!L36+'COMMERCIAL INSURANCE 2023'!L36+'TÜRKİYE SİGORTA 2023'!L36+'GÜVEN  SİGORTA LTD 2023'!L36+'GOLD SİGORTA 2023'!L36+'CAN SİGORTA LTD. 2023'!L36+'ANADOLU SİGORTA A.Ş. 2023'!L36+'AS-CAN SİGORTA LTD. 2023'!L36+'GULF SİGORTA A.Ş. 2023'!L36+'AKFİNANS SİGORTA LTD. 2023'!L36+'BEY SİGORTA LTD.2023'!L36+'Segure Insurance Ltd. 2023'!L36+'Limasol Sigorta Ltd. 2023'!L36+'Kıbrıs Sigorta Ltd. 2023'!L36+'Şeker Sigorta Kıbrıs Ltd. 2023'!L36+'İktisat Sigorta Ltd. 2033'!L36+'Northprime Insurance Ltd. 2023'!L36+'Alfa Insurance ltd.2023'!L36+'Mapfree Insurance Ltd. 2023'!L36+'Kapital Insrance Ltd. 2023'!L36+'Dağlı Sigorta Ltd. 2023'!L36+'Creditwest Insurance Ltd 2023'!L36+'Near East Sigorta'!L36+'AVEON SİGORTA LTD. 2023'!L36+'AXA SİGORTA A.Ş. 2023'!L36</f>
        <v>9389103.0200000014</v>
      </c>
    </row>
    <row r="37" spans="1:12" x14ac:dyDescent="0.2">
      <c r="A37" s="262"/>
      <c r="B37" s="263"/>
      <c r="C37" s="310" t="s">
        <v>53</v>
      </c>
      <c r="D37" s="310"/>
      <c r="E37" s="310"/>
      <c r="F37" s="263" t="s">
        <v>33</v>
      </c>
      <c r="G37" s="16">
        <f>'ZİRVE SİGORTA LTD. 2023'!G37+'TÜRK SİGORTA 2023'!G37+'UNİVERSAL SİGORTA 2023'!G37+'ZURİCH SİGORTA 2023'!G37+'TOWER INSURANCE 2023'!G37+'EUROCITY INSURANCE 2023'!G37+'İYİ GELECEK SİGORTA 2023'!G37+'COMMERCIAL INSURANCE 2023'!G37+'TÜRKİYE SİGORTA 2023'!G37+'GÜVEN  SİGORTA LTD 2023'!G37+'GOLD SİGORTA 2023'!G37+'CAN SİGORTA LTD. 2023'!G37+'ANADOLU SİGORTA A.Ş. 2023'!G37+'AS-CAN SİGORTA LTD. 2023'!G37+'GULF SİGORTA A.Ş. 2023'!G37+'AKFİNANS SİGORTA LTD. 2023'!G37+'BEY SİGORTA LTD.2023'!G37+'Segure Insurance Ltd. 2023'!G37+'Limasol Sigorta Ltd. 2023'!G37+'Kıbrıs Sigorta Ltd. 2023'!G37+'Şeker Sigorta Kıbrıs Ltd. 2023'!G37+'İktisat Sigorta Ltd. 2033'!G37+'Northprime Insurance Ltd. 2023'!G37+'Alfa Insurance ltd.2023'!G37+'Mapfree Insurance Ltd. 2023'!G37+'Kapital Insrance Ltd. 2023'!G37+'Dağlı Sigorta Ltd. 2023'!G37+'Creditwest Insurance Ltd 2023'!G37+'Near East Sigorta'!G37+'AVEON SİGORTA LTD. 2023'!G37+'AXA SİGORTA A.Ş. 2023'!G37</f>
        <v>9618168.0300000012</v>
      </c>
      <c r="H37" s="264" t="s">
        <v>6</v>
      </c>
      <c r="I37" s="312" t="s">
        <v>74</v>
      </c>
      <c r="J37" s="312"/>
      <c r="K37" s="261"/>
      <c r="L37" s="12">
        <f>L38+L39</f>
        <v>581373528.35000002</v>
      </c>
    </row>
    <row r="38" spans="1:12" x14ac:dyDescent="0.2">
      <c r="A38" s="262"/>
      <c r="B38" s="263"/>
      <c r="C38" s="313"/>
      <c r="D38" s="313"/>
      <c r="E38" s="313"/>
      <c r="F38" s="11"/>
      <c r="G38" s="16">
        <f>'ZİRVE SİGORTA LTD. 2023'!G38+'TÜRK SİGORTA 2023'!G38+'UNİVERSAL SİGORTA 2023'!G38+'ZURİCH SİGORTA 2023'!G38+'TOWER INSURANCE 2023'!G38+'EUROCITY INSURANCE 2023'!G38+'İYİ GELECEK SİGORTA 2023'!G38+'COMMERCIAL INSURANCE 2023'!G38+'TÜRKİYE SİGORTA 2023'!G38+'GÜVEN  SİGORTA LTD 2023'!G38+'GOLD SİGORTA 2023'!G38+'CAN SİGORTA LTD. 2023'!G38+'ANADOLU SİGORTA A.Ş. 2023'!G38+'AS-CAN SİGORTA LTD. 2023'!G38+'GULF SİGORTA A.Ş. 2023'!G38+'AKFİNANS SİGORTA LTD. 2023'!G38+'BEY SİGORTA LTD.2023'!G38+'Segure Insurance Ltd. 2023'!G38+'Limasol Sigorta Ltd. 2023'!G38+'Kıbrıs Sigorta Ltd. 2023'!G38+'Şeker Sigorta Kıbrıs Ltd. 2023'!G38+'İktisat Sigorta Ltd. 2033'!G38+'Northprime Insurance Ltd. 2023'!G38+'Alfa Insurance ltd.2023'!G38+'Mapfree Insurance Ltd. 2023'!G38+'Kapital Insrance Ltd. 2023'!G38+'Dağlı Sigorta Ltd. 2023'!G38+'Creditwest Insurance Ltd 2023'!G38+'Near East Sigorta'!G38+'AVEON SİGORTA LTD. 2023'!G38+'AXA SİGORTA A.Ş. 2023'!G38</f>
        <v>0</v>
      </c>
      <c r="H38" s="264"/>
      <c r="I38" s="261" t="s">
        <v>12</v>
      </c>
      <c r="J38" s="261" t="s">
        <v>75</v>
      </c>
      <c r="K38" s="261"/>
      <c r="L38" s="16">
        <f>'ZİRVE SİGORTA LTD. 2023'!L38+'TÜRK SİGORTA 2023'!L38+'UNİVERSAL SİGORTA 2023'!L38+'ZURİCH SİGORTA 2023'!L38+'TOWER INSURANCE 2023'!L38+'EUROCITY INSURANCE 2023'!L38+'İYİ GELECEK SİGORTA 2023'!L38+'COMMERCIAL INSURANCE 2023'!L38+'TÜRKİYE SİGORTA 2023'!L38+'GÜVEN  SİGORTA LTD 2023'!L38+'GOLD SİGORTA 2023'!L38+'CAN SİGORTA LTD. 2023'!L38+'ANADOLU SİGORTA A.Ş. 2023'!L38+'AS-CAN SİGORTA LTD. 2023'!L38+'GULF SİGORTA A.Ş. 2023'!L38+'AKFİNANS SİGORTA LTD. 2023'!L38+'BEY SİGORTA LTD.2023'!L38+'Segure Insurance Ltd. 2023'!L38+'Limasol Sigorta Ltd. 2023'!L38+'Kıbrıs Sigorta Ltd. 2023'!L38+'Şeker Sigorta Kıbrıs Ltd. 2023'!L38+'İktisat Sigorta Ltd. 2033'!L38+'Northprime Insurance Ltd. 2023'!L38+'Alfa Insurance ltd.2023'!L38+'Mapfree Insurance Ltd. 2023'!L38+'Kapital Insrance Ltd. 2023'!L38+'Dağlı Sigorta Ltd. 2023'!L38+'Creditwest Insurance Ltd 2023'!L38+'Near East Sigorta'!L38+'AVEON SİGORTA LTD. 2023'!L38+'AXA SİGORTA A.Ş. 2023'!L38</f>
        <v>434505246.41000003</v>
      </c>
    </row>
    <row r="39" spans="1:12" x14ac:dyDescent="0.2">
      <c r="A39" s="262" t="s">
        <v>6</v>
      </c>
      <c r="B39" s="262" t="s">
        <v>56</v>
      </c>
      <c r="C39" s="310"/>
      <c r="D39" s="310"/>
      <c r="E39" s="310"/>
      <c r="F39" s="263"/>
      <c r="G39" s="9"/>
      <c r="H39" s="264"/>
      <c r="I39" s="261" t="s">
        <v>15</v>
      </c>
      <c r="J39" s="261" t="s">
        <v>77</v>
      </c>
      <c r="K39" s="261"/>
      <c r="L39" s="16">
        <f>'ZİRVE SİGORTA LTD. 2023'!L39+'TÜRK SİGORTA 2023'!L39+'UNİVERSAL SİGORTA 2023'!L39+'ZURİCH SİGORTA 2023'!L39+'TOWER INSURANCE 2023'!L39+'EUROCITY INSURANCE 2023'!L39+'İYİ GELECEK SİGORTA 2023'!L39+'COMMERCIAL INSURANCE 2023'!L39+'TÜRKİYE SİGORTA 2023'!L39+'GÜVEN  SİGORTA LTD 2023'!L39+'GOLD SİGORTA 2023'!L39+'CAN SİGORTA LTD. 2023'!L39+'ANADOLU SİGORTA A.Ş. 2023'!L39+'AS-CAN SİGORTA LTD. 2023'!L39+'GULF SİGORTA A.Ş. 2023'!L39+'AKFİNANS SİGORTA LTD. 2023'!L39+'BEY SİGORTA LTD.2023'!L39+'Segure Insurance Ltd. 2023'!L39+'Limasol Sigorta Ltd. 2023'!L39+'Kıbrıs Sigorta Ltd. 2023'!L39+'Şeker Sigorta Kıbrıs Ltd. 2023'!L39+'İktisat Sigorta Ltd. 2033'!L39+'Northprime Insurance Ltd. 2023'!L39+'Alfa Insurance ltd.2023'!L39+'Mapfree Insurance Ltd. 2023'!L39+'Kapital Insrance Ltd. 2023'!L39+'Dağlı Sigorta Ltd. 2023'!L39+'Creditwest Insurance Ltd 2023'!L39+'Near East Sigorta'!L39+'AVEON SİGORTA LTD. 2023'!L39+'AXA SİGORTA A.Ş. 2023'!L39</f>
        <v>146868281.94000003</v>
      </c>
    </row>
    <row r="40" spans="1:12" x14ac:dyDescent="0.2">
      <c r="A40" s="263"/>
      <c r="B40" s="263"/>
      <c r="C40" s="310" t="s">
        <v>58</v>
      </c>
      <c r="D40" s="310"/>
      <c r="E40" s="310"/>
      <c r="F40" s="263"/>
      <c r="G40" s="10">
        <f>G41-G42</f>
        <v>589615.42999999993</v>
      </c>
      <c r="H40" s="264"/>
      <c r="I40" s="261"/>
      <c r="J40" s="261"/>
      <c r="K40" s="261"/>
      <c r="L40" s="265"/>
    </row>
    <row r="41" spans="1:12" ht="18" customHeight="1" x14ac:dyDescent="0.2">
      <c r="A41" s="261"/>
      <c r="B41" s="263"/>
      <c r="C41" s="310" t="s">
        <v>60</v>
      </c>
      <c r="D41" s="310"/>
      <c r="E41" s="310"/>
      <c r="F41" s="263" t="s">
        <v>33</v>
      </c>
      <c r="G41" s="16">
        <f>'ZİRVE SİGORTA LTD. 2023'!G41+'TÜRK SİGORTA 2023'!G41+'UNİVERSAL SİGORTA 2023'!G41+'ZURİCH SİGORTA 2023'!G41+'TOWER INSURANCE 2023'!G41+'EUROCITY INSURANCE 2023'!G41+'İYİ GELECEK SİGORTA 2023'!G41+'COMMERCIAL INSURANCE 2023'!G41+'TÜRKİYE SİGORTA 2023'!G41+'GÜVEN  SİGORTA LTD 2023'!G41+'GOLD SİGORTA 2023'!G41+'CAN SİGORTA LTD. 2023'!G41+'ANADOLU SİGORTA A.Ş. 2023'!G41+'AS-CAN SİGORTA LTD. 2023'!G41+'GULF SİGORTA A.Ş. 2023'!G41+'AKFİNANS SİGORTA LTD. 2023'!G41+'BEY SİGORTA LTD.2023'!G41+'Segure Insurance Ltd. 2023'!G41+'Limasol Sigorta Ltd. 2023'!G41+'Kıbrıs Sigorta Ltd. 2023'!G41+'Şeker Sigorta Kıbrıs Ltd. 2023'!G41+'İktisat Sigorta Ltd. 2033'!G41+'Northprime Insurance Ltd. 2023'!G41+'Alfa Insurance ltd.2023'!G41+'Mapfree Insurance Ltd. 2023'!G41+'Kapital Insrance Ltd. 2023'!G41+'Dağlı Sigorta Ltd. 2023'!G41+'Creditwest Insurance Ltd 2023'!G41+'Near East Sigorta'!G41+'AVEON SİGORTA LTD. 2023'!G41+'AXA SİGORTA A.Ş. 2023'!G41</f>
        <v>1195404.17</v>
      </c>
      <c r="H41" s="264"/>
      <c r="I41" s="261"/>
      <c r="J41" s="261"/>
      <c r="K41" s="261"/>
      <c r="L41" s="265"/>
    </row>
    <row r="42" spans="1:12" ht="13.5" customHeight="1" x14ac:dyDescent="0.2">
      <c r="A42" s="261"/>
      <c r="B42" s="263"/>
      <c r="C42" s="310" t="s">
        <v>62</v>
      </c>
      <c r="D42" s="310"/>
      <c r="E42" s="310"/>
      <c r="F42" s="263" t="s">
        <v>33</v>
      </c>
      <c r="G42" s="16">
        <f>'ZİRVE SİGORTA LTD. 2023'!G42+'TÜRK SİGORTA 2023'!G42+'UNİVERSAL SİGORTA 2023'!G42+'ZURİCH SİGORTA 2023'!G42+'TOWER INSURANCE 2023'!G42+'EUROCITY INSURANCE 2023'!G42+'İYİ GELECEK SİGORTA 2023'!G42+'COMMERCIAL INSURANCE 2023'!G42+'TÜRKİYE SİGORTA 2023'!G42+'GÜVEN  SİGORTA LTD 2023'!G42+'GOLD SİGORTA 2023'!G42+'CAN SİGORTA LTD. 2023'!G42+'ANADOLU SİGORTA A.Ş. 2023'!G42+'AS-CAN SİGORTA LTD. 2023'!G42+'GULF SİGORTA A.Ş. 2023'!G42+'AKFİNANS SİGORTA LTD. 2023'!G42+'BEY SİGORTA LTD.2023'!G42+'Segure Insurance Ltd. 2023'!G42+'Limasol Sigorta Ltd. 2023'!G42+'Kıbrıs Sigorta Ltd. 2023'!G42+'Şeker Sigorta Kıbrıs Ltd. 2023'!G42+'İktisat Sigorta Ltd. 2033'!G42+'Northprime Insurance Ltd. 2023'!G42+'Alfa Insurance ltd.2023'!G42+'Mapfree Insurance Ltd. 2023'!G42+'Kapital Insrance Ltd. 2023'!G42+'Dağlı Sigorta Ltd. 2023'!G42+'Creditwest Insurance Ltd 2023'!G42+'Near East Sigorta'!G42+'AVEON SİGORTA LTD. 2023'!G42+'AXA SİGORTA A.Ş. 2023'!G42</f>
        <v>605788.74</v>
      </c>
      <c r="H42" s="264"/>
      <c r="I42" s="261"/>
      <c r="J42" s="261"/>
      <c r="K42" s="261"/>
      <c r="L42" s="265"/>
    </row>
    <row r="43" spans="1:12" x14ac:dyDescent="0.2">
      <c r="A43" s="284" t="s">
        <v>80</v>
      </c>
      <c r="B43" s="262" t="s">
        <v>67</v>
      </c>
      <c r="C43" s="310"/>
      <c r="D43" s="310"/>
      <c r="E43" s="310"/>
      <c r="F43" s="263"/>
      <c r="G43" s="299">
        <f>G47+G44</f>
        <v>109926094.13</v>
      </c>
      <c r="H43" s="264"/>
      <c r="I43" s="261"/>
      <c r="J43" s="261"/>
      <c r="K43" s="261"/>
      <c r="L43" s="265"/>
    </row>
    <row r="44" spans="1:12" ht="9.75" customHeight="1" x14ac:dyDescent="0.2">
      <c r="A44" s="261"/>
      <c r="B44" s="263" t="s">
        <v>12</v>
      </c>
      <c r="C44" s="310" t="s">
        <v>69</v>
      </c>
      <c r="D44" s="310"/>
      <c r="E44" s="310"/>
      <c r="F44" s="263"/>
      <c r="G44" s="10">
        <f>G45-G46</f>
        <v>30282699.879999999</v>
      </c>
      <c r="H44" s="264"/>
      <c r="I44" s="261"/>
      <c r="J44" s="261"/>
      <c r="K44" s="261"/>
      <c r="L44" s="265"/>
    </row>
    <row r="45" spans="1:12" x14ac:dyDescent="0.2">
      <c r="A45" s="261"/>
      <c r="B45" s="263"/>
      <c r="C45" s="310" t="s">
        <v>69</v>
      </c>
      <c r="D45" s="310"/>
      <c r="E45" s="310"/>
      <c r="F45" s="263"/>
      <c r="G45" s="16">
        <f>'ZİRVE SİGORTA LTD. 2023'!G45+'TÜRK SİGORTA 2023'!G45+'UNİVERSAL SİGORTA 2023'!G45+'ZURİCH SİGORTA 2023'!G45+'TOWER INSURANCE 2023'!G45+'EUROCITY INSURANCE 2023'!G45+'İYİ GELECEK SİGORTA 2023'!G45+'COMMERCIAL INSURANCE 2023'!G45+'TÜRKİYE SİGORTA 2023'!G45+'GÜVEN  SİGORTA LTD 2023'!G45+'GOLD SİGORTA 2023'!G45+'CAN SİGORTA LTD. 2023'!G45+'ANADOLU SİGORTA A.Ş. 2023'!G45+'AS-CAN SİGORTA LTD. 2023'!G45+'GULF SİGORTA A.Ş. 2023'!G45+'AKFİNANS SİGORTA LTD. 2023'!G45+'BEY SİGORTA LTD.2023'!G45+'Segure Insurance Ltd. 2023'!G45+'Limasol Sigorta Ltd. 2023'!G45+'Kıbrıs Sigorta Ltd. 2023'!G45+'Şeker Sigorta Kıbrıs Ltd. 2023'!G45+'İktisat Sigorta Ltd. 2033'!G45+'Northprime Insurance Ltd. 2023'!G45+'Alfa Insurance ltd.2023'!G45+'Mapfree Insurance Ltd. 2023'!G45+'Kapital Insrance Ltd. 2023'!G45+'Dağlı Sigorta Ltd. 2023'!G45+'Creditwest Insurance Ltd 2023'!G45+'Near East Sigorta'!G45+'AVEON SİGORTA LTD. 2023'!G45+'AXA SİGORTA A.Ş. 2023'!G45</f>
        <v>54474270.669999994</v>
      </c>
      <c r="H45" s="264"/>
      <c r="I45" s="261"/>
      <c r="J45" s="261"/>
      <c r="K45" s="261"/>
      <c r="L45" s="265"/>
    </row>
    <row r="46" spans="1:12" x14ac:dyDescent="0.2">
      <c r="A46" s="261"/>
      <c r="B46" s="261"/>
      <c r="C46" s="310" t="s">
        <v>72</v>
      </c>
      <c r="D46" s="310"/>
      <c r="E46" s="310"/>
      <c r="F46" s="263" t="s">
        <v>33</v>
      </c>
      <c r="G46" s="16">
        <f>'ZİRVE SİGORTA LTD. 2023'!G46+'TÜRK SİGORTA 2023'!G46+'UNİVERSAL SİGORTA 2023'!G46+'ZURİCH SİGORTA 2023'!G46+'TOWER INSURANCE 2023'!G46+'EUROCITY INSURANCE 2023'!G46+'İYİ GELECEK SİGORTA 2023'!G46+'COMMERCIAL INSURANCE 2023'!G46+'TÜRKİYE SİGORTA 2023'!G46+'GÜVEN  SİGORTA LTD 2023'!G46+'GOLD SİGORTA 2023'!G46+'CAN SİGORTA LTD. 2023'!G46+'ANADOLU SİGORTA A.Ş. 2023'!G46+'AS-CAN SİGORTA LTD. 2023'!G46+'GULF SİGORTA A.Ş. 2023'!G46+'AKFİNANS SİGORTA LTD. 2023'!G46+'BEY SİGORTA LTD.2023'!G46+'Segure Insurance Ltd. 2023'!G46+'Limasol Sigorta Ltd. 2023'!G46+'Kıbrıs Sigorta Ltd. 2023'!G46+'Şeker Sigorta Kıbrıs Ltd. 2023'!G46+'İktisat Sigorta Ltd. 2033'!G46+'Northprime Insurance Ltd. 2023'!G46+'Alfa Insurance ltd.2023'!G46+'Mapfree Insurance Ltd. 2023'!G46+'Kapital Insrance Ltd. 2023'!G46+'Dağlı Sigorta Ltd. 2023'!G46+'Creditwest Insurance Ltd 2023'!G46+'Near East Sigorta'!G46+'AVEON SİGORTA LTD. 2023'!G46+'AXA SİGORTA A.Ş. 2023'!G46</f>
        <v>24191570.789999995</v>
      </c>
      <c r="H46" s="266"/>
      <c r="I46" s="261"/>
      <c r="J46" s="261"/>
      <c r="K46" s="261"/>
      <c r="L46" s="265"/>
    </row>
    <row r="47" spans="1:12" x14ac:dyDescent="0.2">
      <c r="A47" s="261"/>
      <c r="B47" s="261" t="s">
        <v>15</v>
      </c>
      <c r="C47" s="310" t="s">
        <v>73</v>
      </c>
      <c r="D47" s="310"/>
      <c r="E47" s="310"/>
      <c r="F47" s="261"/>
      <c r="G47" s="12">
        <f>G48-G49</f>
        <v>79643394.25</v>
      </c>
      <c r="H47" s="266"/>
      <c r="I47" s="261"/>
      <c r="J47" s="261"/>
      <c r="K47" s="261"/>
      <c r="L47" s="265"/>
    </row>
    <row r="48" spans="1:12" x14ac:dyDescent="0.2">
      <c r="A48" s="261"/>
      <c r="B48" s="261"/>
      <c r="C48" s="310" t="s">
        <v>73</v>
      </c>
      <c r="D48" s="310"/>
      <c r="E48" s="310"/>
      <c r="F48" s="261"/>
      <c r="G48" s="16">
        <f>'ZİRVE SİGORTA LTD. 2023'!G48+'TÜRK SİGORTA 2023'!G48+'UNİVERSAL SİGORTA 2023'!G48+'ZURİCH SİGORTA 2023'!G48+'TOWER INSURANCE 2023'!G48+'EUROCITY INSURANCE 2023'!G48+'İYİ GELECEK SİGORTA 2023'!G48+'COMMERCIAL INSURANCE 2023'!G48+'TÜRKİYE SİGORTA 2023'!G48+'GÜVEN  SİGORTA LTD 2023'!G48+'GOLD SİGORTA 2023'!G48+'CAN SİGORTA LTD. 2023'!G48+'ANADOLU SİGORTA A.Ş. 2023'!G48+'AS-CAN SİGORTA LTD. 2023'!G48+'GULF SİGORTA A.Ş. 2023'!G48+'AKFİNANS SİGORTA LTD. 2023'!G48+'BEY SİGORTA LTD.2023'!G48+'Segure Insurance Ltd. 2023'!G48+'Limasol Sigorta Ltd. 2023'!G48+'Kıbrıs Sigorta Ltd. 2023'!G48+'Şeker Sigorta Kıbrıs Ltd. 2023'!G48+'İktisat Sigorta Ltd. 2033'!G48+'Northprime Insurance Ltd. 2023'!G48+'Alfa Insurance ltd.2023'!G48+'Mapfree Insurance Ltd. 2023'!G48+'Kapital Insrance Ltd. 2023'!G48+'Dağlı Sigorta Ltd. 2023'!G48+'Creditwest Insurance Ltd 2023'!G48+'Near East Sigorta'!G48+'AVEON SİGORTA LTD. 2023'!G48+'AXA SİGORTA A.Ş. 2023'!G48</f>
        <v>89422091.070000008</v>
      </c>
      <c r="H48" s="266"/>
      <c r="I48" s="261"/>
      <c r="J48" s="261"/>
      <c r="K48" s="261"/>
      <c r="L48" s="265"/>
    </row>
    <row r="49" spans="1:12" x14ac:dyDescent="0.2">
      <c r="A49" s="11"/>
      <c r="B49" s="261"/>
      <c r="C49" s="310" t="s">
        <v>76</v>
      </c>
      <c r="D49" s="310"/>
      <c r="E49" s="310"/>
      <c r="F49" s="263" t="s">
        <v>33</v>
      </c>
      <c r="G49" s="16">
        <f>'ZİRVE SİGORTA LTD. 2023'!G49+'TÜRK SİGORTA 2023'!G49+'UNİVERSAL SİGORTA 2023'!G49+'ZURİCH SİGORTA 2023'!G49+'TOWER INSURANCE 2023'!G49+'EUROCITY INSURANCE 2023'!G49+'İYİ GELECEK SİGORTA 2023'!G49+'COMMERCIAL INSURANCE 2023'!G49+'TÜRKİYE SİGORTA 2023'!G49+'GÜVEN  SİGORTA LTD 2023'!G49+'GOLD SİGORTA 2023'!G49+'CAN SİGORTA LTD. 2023'!G49+'ANADOLU SİGORTA A.Ş. 2023'!G49+'AS-CAN SİGORTA LTD. 2023'!G49+'GULF SİGORTA A.Ş. 2023'!G49+'AKFİNANS SİGORTA LTD. 2023'!G49+'BEY SİGORTA LTD.2023'!G49+'Segure Insurance Ltd. 2023'!G49+'Limasol Sigorta Ltd. 2023'!G49+'Kıbrıs Sigorta Ltd. 2023'!G49+'Şeker Sigorta Kıbrıs Ltd. 2023'!G49+'İktisat Sigorta Ltd. 2033'!G49+'Northprime Insurance Ltd. 2023'!G49+'Alfa Insurance ltd.2023'!G49+'Mapfree Insurance Ltd. 2023'!G49+'Kapital Insrance Ltd. 2023'!G49+'Dağlı Sigorta Ltd. 2023'!G49+'Creditwest Insurance Ltd 2023'!G49+'Near East Sigorta'!G49+'AVEON SİGORTA LTD. 2023'!G49+'AXA SİGORTA A.Ş. 2023'!G49</f>
        <v>9778696.8200000003</v>
      </c>
      <c r="H49" s="266"/>
      <c r="I49" s="261"/>
      <c r="J49" s="261"/>
      <c r="K49" s="261"/>
      <c r="L49" s="265"/>
    </row>
    <row r="50" spans="1:12" x14ac:dyDescent="0.2">
      <c r="A50" s="261"/>
      <c r="B50" s="261" t="s">
        <v>19</v>
      </c>
      <c r="C50" s="310" t="s">
        <v>84</v>
      </c>
      <c r="D50" s="310"/>
      <c r="E50" s="310"/>
      <c r="F50" s="261"/>
      <c r="G50" s="265"/>
      <c r="H50" s="266"/>
      <c r="I50" s="261"/>
      <c r="J50" s="261"/>
      <c r="K50" s="261"/>
      <c r="L50" s="265"/>
    </row>
    <row r="51" spans="1:12" x14ac:dyDescent="0.2">
      <c r="A51" s="11"/>
      <c r="B51" s="11"/>
      <c r="C51" s="310" t="s">
        <v>78</v>
      </c>
      <c r="D51" s="310"/>
      <c r="E51" s="310"/>
      <c r="F51" s="261"/>
      <c r="G51" s="11"/>
      <c r="H51" s="266"/>
      <c r="I51" s="261"/>
      <c r="J51" s="261"/>
      <c r="K51" s="261"/>
      <c r="L51" s="265"/>
    </row>
    <row r="52" spans="1:12" x14ac:dyDescent="0.2">
      <c r="A52" s="266"/>
      <c r="B52" s="261"/>
      <c r="C52" s="310" t="s">
        <v>79</v>
      </c>
      <c r="D52" s="310"/>
      <c r="E52" s="310"/>
      <c r="F52" s="263" t="s">
        <v>33</v>
      </c>
      <c r="G52" s="261"/>
      <c r="H52" s="264"/>
      <c r="I52" s="261"/>
      <c r="J52" s="261"/>
      <c r="K52" s="261"/>
      <c r="L52" s="265"/>
    </row>
    <row r="53" spans="1:12" x14ac:dyDescent="0.2">
      <c r="A53" s="266"/>
      <c r="B53" s="261"/>
      <c r="C53" s="263"/>
      <c r="D53" s="263"/>
      <c r="E53" s="263"/>
      <c r="F53" s="263"/>
      <c r="G53" s="261"/>
      <c r="H53" s="264"/>
      <c r="I53" s="261"/>
      <c r="J53" s="261"/>
      <c r="K53" s="261"/>
      <c r="L53" s="265"/>
    </row>
    <row r="54" spans="1:12" ht="13.5" thickBot="1" x14ac:dyDescent="0.25">
      <c r="A54" s="266" t="s">
        <v>80</v>
      </c>
      <c r="B54" s="284" t="s">
        <v>81</v>
      </c>
      <c r="C54" s="311"/>
      <c r="D54" s="311"/>
      <c r="E54" s="311"/>
      <c r="F54" s="311"/>
      <c r="G54" s="16">
        <f>'ZİRVE SİGORTA LTD. 2023'!G54+'TÜRK SİGORTA 2023'!G54+'UNİVERSAL SİGORTA 2023'!G54+'ZURİCH SİGORTA 2023'!G54+'TOWER INSURANCE 2023'!G54+'EUROCITY INSURANCE 2023'!G54+'İYİ GELECEK SİGORTA 2023'!G54+'COMMERCIAL INSURANCE 2023'!G54+'TÜRKİYE SİGORTA 2023'!G54+'GÜVEN  SİGORTA LTD 2023'!G54+'GOLD SİGORTA 2023'!G54+'CAN SİGORTA LTD. 2023'!G54+'ANADOLU SİGORTA A.Ş. 2023'!G54+'AS-CAN SİGORTA LTD. 2023'!G54+'GULF SİGORTA A.Ş. 2023'!G54+'AKFİNANS SİGORTA LTD. 2023'!G54+'BEY SİGORTA LTD.2023'!G54+'Segure Insurance Ltd. 2023'!G54+'Limasol Sigorta Ltd. 2023'!G54+'Kıbrıs Sigorta Ltd. 2023'!G54+'Şeker Sigorta Kıbrıs Ltd. 2023'!G54+'İktisat Sigorta Ltd. 2033'!G54+'Northprime Insurance Ltd. 2023'!G54+'Alfa Insurance ltd.2023'!G54+'Mapfree Insurance Ltd. 2023'!G54+'Kapital Insrance Ltd. 2023'!G54+'Dağlı Sigorta Ltd. 2023'!G54+'Creditwest Insurance Ltd 2023'!G54+'Near East Sigorta'!G54+'AVEON SİGORTA LTD. 2023'!G54+'AXA SİGORTA A.Ş. 2023'!G54</f>
        <v>116907515.65000001</v>
      </c>
      <c r="H54" s="303"/>
      <c r="I54" s="304"/>
      <c r="J54" s="304"/>
      <c r="K54" s="304"/>
      <c r="L54" s="265"/>
    </row>
    <row r="55" spans="1:12" ht="14.25" thickTop="1" thickBot="1" x14ac:dyDescent="0.25">
      <c r="A55" s="305" t="s">
        <v>82</v>
      </c>
      <c r="B55" s="306"/>
      <c r="C55" s="306"/>
      <c r="D55" s="306"/>
      <c r="E55" s="306"/>
      <c r="F55" s="307"/>
      <c r="G55" s="15">
        <f>G40+G35+G30+G14+G10+G3+G54+G43</f>
        <v>2616281287.2200003</v>
      </c>
      <c r="H55" s="308" t="s">
        <v>83</v>
      </c>
      <c r="I55" s="309"/>
      <c r="J55" s="309"/>
      <c r="K55" s="268"/>
      <c r="L55" s="19">
        <f>L3+L9+L22+L20+L37</f>
        <v>2861651927.369</v>
      </c>
    </row>
    <row r="56" spans="1:12" ht="13.5" thickTop="1" x14ac:dyDescent="0.2">
      <c r="L56" s="11"/>
    </row>
    <row r="59" spans="1:12" x14ac:dyDescent="0.2">
      <c r="G59" s="11"/>
    </row>
    <row r="60" spans="1:12" x14ac:dyDescent="0.2">
      <c r="G60" s="16">
        <f>'ZİRVE SİGORTA LTD. 2023'!G55+'TÜRK SİGORTA 2023'!G55+'UNİVERSAL SİGORTA 2023'!G55+'ZURİCH SİGORTA 2023'!G55+'TOWER INSURANCE 2023'!G55+'EUROCITY INSURANCE 2023'!G55+'İYİ GELECEK SİGORTA 2023'!G55+'COMMERCIAL INSURANCE 2023'!G55+'TÜRKİYE SİGORTA 2023'!G55+'GÜVEN  SİGORTA LTD 2023'!G55+'GOLD SİGORTA 2023'!G55+'CAN SİGORTA LTD. 2023'!G55+'ANADOLU SİGORTA A.Ş. 2023'!G55+'AS-CAN SİGORTA LTD. 2023'!G55+'GULF SİGORTA A.Ş. 2023'!G55+'AKFİNANS SİGORTA LTD. 2023'!G55+'BEY SİGORTA LTD.2023'!G55+'Segure Insurance Ltd. 2023'!G55+'Limasol Sigorta Ltd. 2023'!G55+'Kıbrıs Sigorta Ltd. 2023'!G55+'Şeker Sigorta Kıbrıs Ltd. 2023'!G55+'İktisat Sigorta Ltd. 2033'!G55+'Northprime Insurance Ltd. 2023'!G55+'Alfa Insurance ltd.2023'!G55+'Mapfree Insurance Ltd. 2023'!G55+'Kapital Insrance Ltd. 2023'!G55+'Dağlı Sigorta Ltd. 2023'!G55+'Creditwest Insurance Ltd 2023'!G55+'Near East Sigorta'!G55+'AVEON SİGORTA LTD. 2023'!G55+'AXA SİGORTA A.Ş. 2023'!G55</f>
        <v>2853354145.6599998</v>
      </c>
    </row>
  </sheetData>
  <mergeCells count="58"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  <mergeCell ref="C21:E21"/>
    <mergeCell ref="C11:E11"/>
    <mergeCell ref="C12:E12"/>
    <mergeCell ref="C13:E13"/>
    <mergeCell ref="B14:E14"/>
    <mergeCell ref="C15:E15"/>
    <mergeCell ref="C17:E17"/>
    <mergeCell ref="C18:E18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</mergeCells>
  <pageMargins left="0.2" right="0.22" top="0.17" bottom="0.11" header="0.44" footer="0.17"/>
  <pageSetup paperSize="9" orientation="landscape" r:id="rId1"/>
  <headerFooter alignWithMargins="0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61"/>
  <sheetViews>
    <sheetView tabSelected="1" zoomScale="95" zoomScaleNormal="95" workbookViewId="0">
      <selection activeCell="Q14" sqref="Q14"/>
    </sheetView>
  </sheetViews>
  <sheetFormatPr defaultRowHeight="12.75" x14ac:dyDescent="0.2"/>
  <cols>
    <col min="1" max="1" width="10.140625" customWidth="1"/>
    <col min="2" max="2" width="32.5703125" customWidth="1"/>
    <col min="5" max="5" width="12.28515625" customWidth="1"/>
    <col min="6" max="6" width="2.7109375" bestFit="1" customWidth="1"/>
    <col min="7" max="7" width="13.85546875" bestFit="1" customWidth="1"/>
    <col min="9" max="9" width="2.28515625" bestFit="1" customWidth="1"/>
    <col min="10" max="10" width="31.28515625" bestFit="1" customWidth="1"/>
    <col min="11" max="11" width="2.7109375" bestFit="1" customWidth="1"/>
    <col min="12" max="12" width="13.85546875" bestFit="1" customWidth="1"/>
  </cols>
  <sheetData>
    <row r="1" spans="1:14" ht="13.5" thickTop="1" x14ac:dyDescent="0.2">
      <c r="A1" s="320" t="s">
        <v>8</v>
      </c>
      <c r="B1" s="320"/>
      <c r="C1" s="320"/>
      <c r="D1" s="320"/>
      <c r="E1" s="320"/>
      <c r="F1" s="270"/>
      <c r="G1" s="271"/>
      <c r="H1" s="321" t="s">
        <v>9</v>
      </c>
      <c r="I1" s="322"/>
      <c r="J1" s="322"/>
      <c r="K1" s="272"/>
      <c r="L1" s="301"/>
    </row>
    <row r="2" spans="1:14" x14ac:dyDescent="0.2">
      <c r="A2" s="258" t="s">
        <v>0</v>
      </c>
      <c r="B2" s="323" t="s">
        <v>10</v>
      </c>
      <c r="C2" s="323"/>
      <c r="D2" s="323"/>
      <c r="E2" s="323"/>
      <c r="F2" s="259"/>
      <c r="G2" s="16">
        <f>'ZİRVE SİGORTA LTD. 2023'!G3+'TÜRK SİGORTA 2023'!G3+'UNİVERSAL SİGORTA 2023'!G3+'ZURİCH SİGORTA 2023'!G3+'TOWER INSURANCE 2023'!G3+'EUROCITY INSURANCE 2023'!G3+'İYİ GELECEK SİGORTA 2023'!G3+'COMMERCIAL INSURANCE 2023'!G3+'TÜRKİYE SİGORTA 2023'!G3+'GÜVEN  SİGORTA LTD 2023'!G3+'GOLD SİGORTA 2023'!G3+'CAN SİGORTA LTD. 2023'!G3+'ANADOLU SİGORTA A.Ş. 2023'!G3+'AS-CAN SİGORTA LTD. 2023'!G3+'GULF SİGORTA A.Ş. 2023'!G3+'AKFİNANS SİGORTA LTD. 2023'!G3+'BEY SİGORTA LTD.2023'!G3+'Segure Insurance Ltd. 2023'!G3+'Limasol Sigorta Ltd. 2023'!G3+'Kıbrıs Sigorta Ltd. 2023'!G3+'Şeker Sigorta Kıbrıs Ltd. 2023'!G3+'İktisat Sigorta Ltd. 2033'!G3+'Northprime Insurance Ltd. 2023'!G3+'Alfa Insurance ltd.2023'!G3+'Mapfree Insurance Ltd. 2023'!G3+'Kapital Insrance Ltd. 2023'!G3+'Dağlı Sigorta Ltd. 2023'!G3+'Creditwest Insurance Ltd 2023'!G3+'Near East Sigorta'!G3+'AVEON SİGORTA LTD. 2023'!G3+'AXA SİGORTA A.Ş. 2023'!G3</f>
        <v>1462129682.0900002</v>
      </c>
      <c r="H2" s="260" t="s">
        <v>0</v>
      </c>
      <c r="I2" s="324" t="s">
        <v>11</v>
      </c>
      <c r="J2" s="324"/>
      <c r="K2" s="261"/>
      <c r="L2" s="302">
        <f>'ZİRVE SİGORTA LTD. 2023'!L3+'TÜRK SİGORTA 2023'!L3+'UNİVERSAL SİGORTA 2023'!L3+'ZURİCH SİGORTA 2023'!L3+'TOWER INSURANCE 2023'!L3+'EUROCITY INSURANCE 2023'!L3+'İYİ GELECEK SİGORTA 2023'!L3+'COMMERCIAL INSURANCE 2023'!L3+'TÜRKİYE SİGORTA 2023'!L3+'GÜVEN  SİGORTA LTD 2023'!L3+'GOLD SİGORTA 2023'!L3+'CAN SİGORTA LTD. 2023'!L3+'ANADOLU SİGORTA A.Ş. 2023'!L3+'AS-CAN SİGORTA LTD. 2023'!L3+'GULF SİGORTA A.Ş. 2023'!L3+'AKFİNANS SİGORTA LTD. 2023'!L3+'BEY SİGORTA LTD.2023'!L3+'Segure Insurance Ltd. 2023'!L3+'Limasol Sigorta Ltd. 2023'!L3+'Kıbrıs Sigorta Ltd. 2023'!L3+'Şeker Sigorta Kıbrıs Ltd. 2023'!L3+'İktisat Sigorta Ltd. 2033'!L3+'Northprime Insurance Ltd. 2023'!L3+'Alfa Insurance ltd.2023'!L3+'Mapfree Insurance Ltd. 2023'!L3+'Kapital Insrance Ltd. 2023'!L3+'Dağlı Sigorta Ltd. 2023'!L3+'Creditwest Insurance Ltd 2023'!L3+'Near East Sigorta'!L3+'AVEON SİGORTA LTD. 2023'!L3+'AXA SİGORTA A.Ş. 2023'!L3</f>
        <v>665893429.8499999</v>
      </c>
    </row>
    <row r="3" spans="1:14" x14ac:dyDescent="0.2">
      <c r="A3" s="262"/>
      <c r="B3" s="263" t="s">
        <v>12</v>
      </c>
      <c r="C3" s="310" t="s">
        <v>13</v>
      </c>
      <c r="D3" s="310"/>
      <c r="E3" s="310"/>
      <c r="F3" s="263"/>
      <c r="G3" s="16">
        <f>'ZİRVE SİGORTA LTD. 2023'!G4+'TÜRK SİGORTA 2023'!G4+'UNİVERSAL SİGORTA 2023'!G4+'ZURİCH SİGORTA 2023'!G4+'TOWER INSURANCE 2023'!G4+'EUROCITY INSURANCE 2023'!G4+'İYİ GELECEK SİGORTA 2023'!G4+'COMMERCIAL INSURANCE 2023'!G4+'TÜRKİYE SİGORTA 2023'!G4+'GÜVEN  SİGORTA LTD 2023'!G4+'GOLD SİGORTA 2023'!G4+'CAN SİGORTA LTD. 2023'!G4+'ANADOLU SİGORTA A.Ş. 2023'!G4+'AS-CAN SİGORTA LTD. 2023'!G4+'GULF SİGORTA A.Ş. 2023'!G4+'AKFİNANS SİGORTA LTD. 2023'!G4+'BEY SİGORTA LTD.2023'!G4+'Segure Insurance Ltd. 2023'!G4+'Limasol Sigorta Ltd. 2023'!G4+'Kıbrıs Sigorta Ltd. 2023'!G4+'Şeker Sigorta Kıbrıs Ltd. 2023'!G4+'İktisat Sigorta Ltd. 2033'!G4+'Northprime Insurance Ltd. 2023'!G4+'Alfa Insurance ltd.2023'!G4+'Mapfree Insurance Ltd. 2023'!G4+'Kapital Insrance Ltd. 2023'!G4+'Dağlı Sigorta Ltd. 2023'!G4+'Creditwest Insurance Ltd 2023'!G4+'Near East Sigorta'!G4+'AVEON SİGORTA LTD. 2023'!G4+'AXA SİGORTA A.Ş. 2023'!G4</f>
        <v>22723476.040000003</v>
      </c>
      <c r="H3" s="264"/>
      <c r="I3" s="261" t="s">
        <v>12</v>
      </c>
      <c r="J3" s="261" t="s">
        <v>14</v>
      </c>
      <c r="K3" s="261"/>
      <c r="L3" s="302">
        <f>'ZİRVE SİGORTA LTD. 2023'!L4+'TÜRK SİGORTA 2023'!L4+'UNİVERSAL SİGORTA 2023'!L4+'ZURİCH SİGORTA 2023'!L4+'TOWER INSURANCE 2023'!L4+'EUROCITY INSURANCE 2023'!L4+'İYİ GELECEK SİGORTA 2023'!L4+'COMMERCIAL INSURANCE 2023'!L4+'TÜRKİYE SİGORTA 2023'!L4+'GÜVEN  SİGORTA LTD 2023'!L4+'GOLD SİGORTA 2023'!L4+'CAN SİGORTA LTD. 2023'!L4+'ANADOLU SİGORTA A.Ş. 2023'!L4+'AS-CAN SİGORTA LTD. 2023'!L4+'GULF SİGORTA A.Ş. 2023'!L4+'AKFİNANS SİGORTA LTD. 2023'!L4+'BEY SİGORTA LTD.2023'!L4+'Segure Insurance Ltd. 2023'!L4+'Limasol Sigorta Ltd. 2023'!L4+'Kıbrıs Sigorta Ltd. 2023'!L4+'Şeker Sigorta Kıbrıs Ltd. 2023'!L4+'İktisat Sigorta Ltd. 2033'!L4+'Northprime Insurance Ltd. 2023'!L4+'Alfa Insurance ltd.2023'!L4+'Mapfree Insurance Ltd. 2023'!L4+'Kapital Insrance Ltd. 2023'!L4+'Dağlı Sigorta Ltd. 2023'!L4+'Creditwest Insurance Ltd 2023'!L4+'Near East Sigorta'!L4+'AVEON SİGORTA LTD. 2023'!L4+'AXA SİGORTA A.Ş. 2023'!L4</f>
        <v>383457327.34999996</v>
      </c>
    </row>
    <row r="4" spans="1:14" x14ac:dyDescent="0.2">
      <c r="A4" s="262"/>
      <c r="B4" s="263" t="s">
        <v>15</v>
      </c>
      <c r="C4" s="310" t="s">
        <v>16</v>
      </c>
      <c r="D4" s="310"/>
      <c r="E4" s="310"/>
      <c r="F4" s="263"/>
      <c r="G4" s="16">
        <f>'ZİRVE SİGORTA LTD. 2023'!G5+'TÜRK SİGORTA 2023'!G5+'UNİVERSAL SİGORTA 2023'!G5+'ZURİCH SİGORTA 2023'!G5+'TOWER INSURANCE 2023'!G5+'EUROCITY INSURANCE 2023'!G5+'İYİ GELECEK SİGORTA 2023'!G5+'COMMERCIAL INSURANCE 2023'!G5+'TÜRKİYE SİGORTA 2023'!G5+'GÜVEN  SİGORTA LTD 2023'!G5+'GOLD SİGORTA 2023'!G5+'CAN SİGORTA LTD. 2023'!G5+'ANADOLU SİGORTA A.Ş. 2023'!G5+'AS-CAN SİGORTA LTD. 2023'!G5+'GULF SİGORTA A.Ş. 2023'!G5+'AKFİNANS SİGORTA LTD. 2023'!G5+'BEY SİGORTA LTD.2023'!G5+'Segure Insurance Ltd. 2023'!G5+'Limasol Sigorta Ltd. 2023'!G5+'Kıbrıs Sigorta Ltd. 2023'!G5+'Şeker Sigorta Kıbrıs Ltd. 2023'!G5+'İktisat Sigorta Ltd. 2033'!G5+'Northprime Insurance Ltd. 2023'!G5+'Alfa Insurance ltd.2023'!G5+'Mapfree Insurance Ltd. 2023'!G5+'Kapital Insrance Ltd. 2023'!G5+'Dağlı Sigorta Ltd. 2023'!G5+'Creditwest Insurance Ltd 2023'!G5+'Near East Sigorta'!G5+'AVEON SİGORTA LTD. 2023'!G5+'AXA SİGORTA A.Ş. 2023'!G5</f>
        <v>281485276.31999999</v>
      </c>
      <c r="H4" s="264"/>
      <c r="I4" s="261" t="s">
        <v>17</v>
      </c>
      <c r="J4" s="261" t="s">
        <v>18</v>
      </c>
      <c r="K4" s="261"/>
      <c r="L4" s="302">
        <f>'ZİRVE SİGORTA LTD. 2023'!L5+'TÜRK SİGORTA 2023'!L5+'UNİVERSAL SİGORTA 2023'!L5+'ZURİCH SİGORTA 2023'!L5+'TOWER INSURANCE 2023'!L5+'EUROCITY INSURANCE 2023'!L5+'İYİ GELECEK SİGORTA 2023'!L5+'COMMERCIAL INSURANCE 2023'!L5+'TÜRKİYE SİGORTA 2023'!L5+'GÜVEN  SİGORTA LTD 2023'!L5+'GOLD SİGORTA 2023'!L5+'CAN SİGORTA LTD. 2023'!L5+'ANADOLU SİGORTA A.Ş. 2023'!L5+'AS-CAN SİGORTA LTD. 2023'!L5+'GULF SİGORTA A.Ş. 2023'!L5+'AKFİNANS SİGORTA LTD. 2023'!L5+'BEY SİGORTA LTD.2023'!L5+'Segure Insurance Ltd. 2023'!L5+'Limasol Sigorta Ltd. 2023'!L5+'Kıbrıs Sigorta Ltd. 2023'!L5+'Şeker Sigorta Kıbrıs Ltd. 2023'!L5+'İktisat Sigorta Ltd. 2033'!L5+'Northprime Insurance Ltd. 2023'!L5+'Alfa Insurance ltd.2023'!L5+'Mapfree Insurance Ltd. 2023'!L5+'Kapital Insrance Ltd. 2023'!L5+'Dağlı Sigorta Ltd. 2023'!L5+'Creditwest Insurance Ltd 2023'!L5+'Near East Sigorta'!L5+'AVEON SİGORTA LTD. 2023'!L5+'AXA SİGORTA A.Ş. 2023'!L5</f>
        <v>3688492</v>
      </c>
    </row>
    <row r="5" spans="1:14" x14ac:dyDescent="0.2">
      <c r="A5" s="262"/>
      <c r="B5" s="263" t="s">
        <v>19</v>
      </c>
      <c r="C5" s="310" t="s">
        <v>20</v>
      </c>
      <c r="D5" s="310"/>
      <c r="E5" s="310"/>
      <c r="F5" s="263"/>
      <c r="G5" s="16">
        <f>'ZİRVE SİGORTA LTD. 2023'!G6+'TÜRK SİGORTA 2023'!G6+'UNİVERSAL SİGORTA 2023'!G6+'ZURİCH SİGORTA 2023'!G6+'TOWER INSURANCE 2023'!G6+'EUROCITY INSURANCE 2023'!G6+'İYİ GELECEK SİGORTA 2023'!G6+'COMMERCIAL INSURANCE 2023'!G6+'TÜRKİYE SİGORTA 2023'!G6+'GÜVEN  SİGORTA LTD 2023'!G6+'GOLD SİGORTA 2023'!G6+'CAN SİGORTA LTD. 2023'!G6+'ANADOLU SİGORTA A.Ş. 2023'!G6+'AS-CAN SİGORTA LTD. 2023'!G6+'GULF SİGORTA A.Ş. 2023'!G6+'AKFİNANS SİGORTA LTD. 2023'!G6+'BEY SİGORTA LTD.2023'!G6+'Segure Insurance Ltd. 2023'!G6+'Limasol Sigorta Ltd. 2023'!G6+'Kıbrıs Sigorta Ltd. 2023'!G6+'Şeker Sigorta Kıbrıs Ltd. 2023'!G6+'İktisat Sigorta Ltd. 2033'!G6+'Northprime Insurance Ltd. 2023'!G6+'Alfa Insurance ltd.2023'!G6+'Mapfree Insurance Ltd. 2023'!G6+'Kapital Insrance Ltd. 2023'!G6+'Dağlı Sigorta Ltd. 2023'!G6+'Creditwest Insurance Ltd 2023'!G6+'Near East Sigorta'!G6+'AVEON SİGORTA LTD. 2023'!G6+'AXA SİGORTA A.Ş. 2023'!G6</f>
        <v>202612667.30000001</v>
      </c>
      <c r="H5" s="264"/>
      <c r="I5" s="261" t="s">
        <v>19</v>
      </c>
      <c r="J5" s="261" t="s">
        <v>21</v>
      </c>
      <c r="K5" s="261"/>
      <c r="L5" s="302">
        <f>'ZİRVE SİGORTA LTD. 2023'!L6+'TÜRK SİGORTA 2023'!L6+'UNİVERSAL SİGORTA 2023'!L6+'ZURİCH SİGORTA 2023'!L6+'TOWER INSURANCE 2023'!L6+'EUROCITY INSURANCE 2023'!L6+'İYİ GELECEK SİGORTA 2023'!L6+'COMMERCIAL INSURANCE 2023'!L6+'TÜRKİYE SİGORTA 2023'!L6+'GÜVEN  SİGORTA LTD 2023'!L6+'GOLD SİGORTA 2023'!L6+'CAN SİGORTA LTD. 2023'!L6+'ANADOLU SİGORTA A.Ş. 2023'!L6+'AS-CAN SİGORTA LTD. 2023'!L6+'GULF SİGORTA A.Ş. 2023'!L6+'AKFİNANS SİGORTA LTD. 2023'!L6+'BEY SİGORTA LTD.2023'!L6+'Segure Insurance Ltd. 2023'!L6+'Limasol Sigorta Ltd. 2023'!L6+'Kıbrıs Sigorta Ltd. 2023'!L6+'Şeker Sigorta Kıbrıs Ltd. 2023'!L6+'İktisat Sigorta Ltd. 2033'!L6+'Northprime Insurance Ltd. 2023'!L6+'Alfa Insurance ltd.2023'!L6+'Mapfree Insurance Ltd. 2023'!L6+'Kapital Insrance Ltd. 2023'!L6+'Dağlı Sigorta Ltd. 2023'!L6+'Creditwest Insurance Ltd 2023'!L6+'Near East Sigorta'!L6+'AVEON SİGORTA LTD. 2023'!L6+'AXA SİGORTA A.Ş. 2023'!L6</f>
        <v>122180254.81000002</v>
      </c>
    </row>
    <row r="6" spans="1:14" x14ac:dyDescent="0.2">
      <c r="A6" s="262"/>
      <c r="B6" s="263" t="s">
        <v>22</v>
      </c>
      <c r="C6" s="310" t="s">
        <v>23</v>
      </c>
      <c r="D6" s="310"/>
      <c r="E6" s="310"/>
      <c r="F6" s="263"/>
      <c r="G6" s="16">
        <f>'ZİRVE SİGORTA LTD. 2023'!G7+'TÜRK SİGORTA 2023'!G7+'UNİVERSAL SİGORTA 2023'!G7+'ZURİCH SİGORTA 2023'!G7+'TOWER INSURANCE 2023'!G7+'EUROCITY INSURANCE 2023'!G7+'İYİ GELECEK SİGORTA 2023'!G7+'COMMERCIAL INSURANCE 2023'!G7+'TÜRKİYE SİGORTA 2023'!G7+'GÜVEN  SİGORTA LTD 2023'!G7+'GOLD SİGORTA 2023'!G7+'CAN SİGORTA LTD. 2023'!G7+'ANADOLU SİGORTA A.Ş. 2023'!G7+'AS-CAN SİGORTA LTD. 2023'!G7+'GULF SİGORTA A.Ş. 2023'!G7+'AKFİNANS SİGORTA LTD. 2023'!G7+'BEY SİGORTA LTD.2023'!G7+'Segure Insurance Ltd. 2023'!G7+'Limasol Sigorta Ltd. 2023'!G7+'Kıbrıs Sigorta Ltd. 2023'!G7+'Şeker Sigorta Kıbrıs Ltd. 2023'!G7+'İktisat Sigorta Ltd. 2033'!G7+'Northprime Insurance Ltd. 2023'!G7+'Alfa Insurance ltd.2023'!G7+'Mapfree Insurance Ltd. 2023'!G7+'Kapital Insrance Ltd. 2023'!G7+'Dağlı Sigorta Ltd. 2023'!G7+'Creditwest Insurance Ltd 2023'!G7+'Near East Sigorta'!G7+'AVEON SİGORTA LTD. 2023'!G7+'AXA SİGORTA A.Ş. 2023'!G7</f>
        <v>933806331.92999995</v>
      </c>
      <c r="H6" s="264"/>
      <c r="I6" s="261" t="s">
        <v>22</v>
      </c>
      <c r="J6" s="261" t="s">
        <v>24</v>
      </c>
      <c r="K6" s="261"/>
      <c r="L6" s="302">
        <f>'ZİRVE SİGORTA LTD. 2023'!L7+'TÜRK SİGORTA 2023'!L7+'UNİVERSAL SİGORTA 2023'!L7+'ZURİCH SİGORTA 2023'!L7+'TOWER INSURANCE 2023'!L7+'EUROCITY INSURANCE 2023'!L7+'İYİ GELECEK SİGORTA 2023'!L7+'COMMERCIAL INSURANCE 2023'!L7+'TÜRKİYE SİGORTA 2023'!L7+'GÜVEN  SİGORTA LTD 2023'!L7+'GOLD SİGORTA 2023'!L7+'CAN SİGORTA LTD. 2023'!L7+'ANADOLU SİGORTA A.Ş. 2023'!L7+'AS-CAN SİGORTA LTD. 2023'!L7+'GULF SİGORTA A.Ş. 2023'!L7+'AKFİNANS SİGORTA LTD. 2023'!L7+'BEY SİGORTA LTD.2023'!L7+'Segure Insurance Ltd. 2023'!L7+'Limasol Sigorta Ltd. 2023'!L7+'Kıbrıs Sigorta Ltd. 2023'!L7+'Şeker Sigorta Kıbrıs Ltd. 2023'!L7+'İktisat Sigorta Ltd. 2033'!L7+'Northprime Insurance Ltd. 2023'!L7+'Alfa Insurance ltd.2023'!L7+'Mapfree Insurance Ltd. 2023'!L7+'Kapital Insrance Ltd. 2023'!L7+'Dağlı Sigorta Ltd. 2023'!L7+'Creditwest Insurance Ltd 2023'!L7+'Near East Sigorta'!L7+'AVEON SİGORTA LTD. 2023'!L7+'AXA SİGORTA A.Ş. 2023'!L7</f>
        <v>156567355.69</v>
      </c>
    </row>
    <row r="7" spans="1:14" x14ac:dyDescent="0.2">
      <c r="A7" s="262"/>
      <c r="B7" s="263" t="s">
        <v>25</v>
      </c>
      <c r="C7" s="310" t="s">
        <v>26</v>
      </c>
      <c r="D7" s="310"/>
      <c r="E7" s="310"/>
      <c r="F7" s="263"/>
      <c r="G7" s="16">
        <f>'ZİRVE SİGORTA LTD. 2023'!G8+'TÜRK SİGORTA 2023'!G8+'UNİVERSAL SİGORTA 2023'!G8+'ZURİCH SİGORTA 2023'!G8+'TOWER INSURANCE 2023'!G8+'EUROCITY INSURANCE 2023'!G8+'İYİ GELECEK SİGORTA 2023'!G8+'COMMERCIAL INSURANCE 2023'!G8+'TÜRKİYE SİGORTA 2023'!G8+'GÜVEN  SİGORTA LTD 2023'!G8+'GOLD SİGORTA 2023'!G8+'CAN SİGORTA LTD. 2023'!G8+'ANADOLU SİGORTA A.Ş. 2023'!G8+'AS-CAN SİGORTA LTD. 2023'!G8+'GULF SİGORTA A.Ş. 2023'!G8+'AKFİNANS SİGORTA LTD. 2023'!G8+'BEY SİGORTA LTD.2023'!G8+'Segure Insurance Ltd. 2023'!G8+'Limasol Sigorta Ltd. 2023'!G8+'Kıbrıs Sigorta Ltd. 2023'!G8+'Şeker Sigorta Kıbrıs Ltd. 2023'!G8+'İktisat Sigorta Ltd. 2033'!G8+'Northprime Insurance Ltd. 2023'!G8+'Alfa Insurance ltd.2023'!G8+'Mapfree Insurance Ltd. 2023'!G8+'Kapital Insrance Ltd. 2023'!G8+'Dağlı Sigorta Ltd. 2023'!G8+'Creditwest Insurance Ltd 2023'!G8+'Near East Sigorta'!G8+'AVEON SİGORTA LTD. 2023'!G8+'AXA SİGORTA A.Ş. 2023'!G8</f>
        <v>21501930.600000001</v>
      </c>
      <c r="H7" s="264"/>
      <c r="I7" s="261"/>
      <c r="J7" s="261"/>
      <c r="K7" s="261"/>
      <c r="L7" s="265"/>
    </row>
    <row r="8" spans="1:14" x14ac:dyDescent="0.2">
      <c r="A8" s="263"/>
      <c r="B8" s="263"/>
      <c r="C8" s="310"/>
      <c r="D8" s="310"/>
      <c r="E8" s="310"/>
      <c r="F8" s="263"/>
      <c r="G8" s="263"/>
      <c r="H8" s="264" t="s">
        <v>3</v>
      </c>
      <c r="I8" s="312" t="s">
        <v>27</v>
      </c>
      <c r="J8" s="312"/>
      <c r="K8" s="261"/>
      <c r="L8" s="302">
        <f>'ZİRVE SİGORTA LTD. 2023'!L9+'TÜRK SİGORTA 2023'!L9+'UNİVERSAL SİGORTA 2023'!L9+'ZURİCH SİGORTA 2023'!L9+'TOWER INSURANCE 2023'!L9+'EUROCITY INSURANCE 2023'!L9+'İYİ GELECEK SİGORTA 2023'!L9+'COMMERCIAL INSURANCE 2023'!L9+'TÜRKİYE SİGORTA 2023'!L9+'GÜVEN  SİGORTA LTD 2023'!L9+'GOLD SİGORTA 2023'!L9+'CAN SİGORTA LTD. 2023'!L9+'ANADOLU SİGORTA A.Ş. 2023'!L9+'AS-CAN SİGORTA LTD. 2023'!L9+'GULF SİGORTA A.Ş. 2023'!L9+'AKFİNANS SİGORTA LTD. 2023'!L9+'BEY SİGORTA LTD.2023'!L9+'Segure Insurance Ltd. 2023'!L9+'Limasol Sigorta Ltd. 2023'!L9+'Kıbrıs Sigorta Ltd. 2023'!L9+'Şeker Sigorta Kıbrıs Ltd. 2023'!L9+'İktisat Sigorta Ltd. 2033'!L9+'Northprime Insurance Ltd. 2023'!L9+'Alfa Insurance ltd.2023'!L9+'Mapfree Insurance Ltd. 2023'!L9+'Kapital Insrance Ltd. 2023'!L9+'Dağlı Sigorta Ltd. 2023'!L9+'Creditwest Insurance Ltd 2023'!L9+'Near East Sigorta'!L9+'AVEON SİGORTA LTD. 2023'!L9+'AXA SİGORTA A.Ş. 2023'!L9</f>
        <v>1169384332.289</v>
      </c>
    </row>
    <row r="9" spans="1:14" x14ac:dyDescent="0.2">
      <c r="A9" s="262" t="s">
        <v>3</v>
      </c>
      <c r="B9" s="319" t="s">
        <v>28</v>
      </c>
      <c r="C9" s="319"/>
      <c r="D9" s="319"/>
      <c r="E9" s="319"/>
      <c r="F9" s="263"/>
      <c r="G9" s="16">
        <f>'ZİRVE SİGORTA LTD. 2023'!G10+'TÜRK SİGORTA 2023'!G10+'UNİVERSAL SİGORTA 2023'!G10+'ZURİCH SİGORTA 2023'!G10+'TOWER INSURANCE 2023'!G10+'EUROCITY INSURANCE 2023'!G10+'İYİ GELECEK SİGORTA 2023'!G10+'COMMERCIAL INSURANCE 2023'!G10+'TÜRKİYE SİGORTA 2023'!G10+'GÜVEN  SİGORTA LTD 2023'!G10+'GOLD SİGORTA 2023'!G10+'CAN SİGORTA LTD. 2023'!G10+'ANADOLU SİGORTA A.Ş. 2023'!G10+'AS-CAN SİGORTA LTD. 2023'!G10+'GULF SİGORTA A.Ş. 2023'!G10+'AKFİNANS SİGORTA LTD. 2023'!G10+'BEY SİGORTA LTD.2023'!G10+'Segure Insurance Ltd. 2023'!G10+'Limasol Sigorta Ltd. 2023'!G10+'Kıbrıs Sigorta Ltd. 2023'!G10+'Şeker Sigorta Kıbrıs Ltd. 2023'!G10+'İktisat Sigorta Ltd. 2033'!G10+'Northprime Insurance Ltd. 2023'!G10+'Alfa Insurance ltd.2023'!G10+'Mapfree Insurance Ltd. 2023'!G10+'Kapital Insrance Ltd. 2023'!G10+'Dağlı Sigorta Ltd. 2023'!G10+'Creditwest Insurance Ltd 2023'!G10+'Near East Sigorta'!G10+'AVEON SİGORTA LTD. 2023'!G10+'AXA SİGORTA A.Ş. 2023'!G10</f>
        <v>99321795.879999995</v>
      </c>
      <c r="H9" s="264" t="s">
        <v>1</v>
      </c>
      <c r="I9" s="314" t="s">
        <v>29</v>
      </c>
      <c r="J9" s="314"/>
      <c r="K9" s="261"/>
      <c r="L9" s="302">
        <f>'ZİRVE SİGORTA LTD. 2023'!L10+'TÜRK SİGORTA 2023'!L10+'UNİVERSAL SİGORTA 2023'!L10+'ZURİCH SİGORTA 2023'!L10+'TOWER INSURANCE 2023'!L10+'EUROCITY INSURANCE 2023'!L10+'İYİ GELECEK SİGORTA 2023'!L10+'COMMERCIAL INSURANCE 2023'!L10+'TÜRKİYE SİGORTA 2023'!L10+'GÜVEN  SİGORTA LTD 2023'!L10+'GOLD SİGORTA 2023'!L10+'CAN SİGORTA LTD. 2023'!L10+'ANADOLU SİGORTA A.Ş. 2023'!L10+'AS-CAN SİGORTA LTD. 2023'!L10+'GULF SİGORTA A.Ş. 2023'!L10+'AKFİNANS SİGORTA LTD. 2023'!L10+'BEY SİGORTA LTD.2023'!L10+'Segure Insurance Ltd. 2023'!L10+'Limasol Sigorta Ltd. 2023'!L10+'Kıbrıs Sigorta Ltd. 2023'!L10+'Şeker Sigorta Kıbrıs Ltd. 2023'!L10+'İktisat Sigorta Ltd. 2033'!L10+'Northprime Insurance Ltd. 2023'!L10+'Alfa Insurance ltd.2023'!L10+'Mapfree Insurance Ltd. 2023'!L10+'Kapital Insrance Ltd. 2023'!L10+'Dağlı Sigorta Ltd. 2023'!L10+'Creditwest Insurance Ltd 2023'!L10+'Near East Sigorta'!L10+'AVEON SİGORTA LTD. 2023'!L10+'AXA SİGORTA A.Ş. 2023'!L10</f>
        <v>1272106095.5990002</v>
      </c>
    </row>
    <row r="10" spans="1:14" x14ac:dyDescent="0.2">
      <c r="A10" s="262"/>
      <c r="B10" s="263" t="s">
        <v>12</v>
      </c>
      <c r="C10" s="310" t="s">
        <v>30</v>
      </c>
      <c r="D10" s="310"/>
      <c r="E10" s="310"/>
      <c r="F10" s="263"/>
      <c r="G10" s="16">
        <f>'ZİRVE SİGORTA LTD. 2023'!G11+'TÜRK SİGORTA 2023'!G11+'UNİVERSAL SİGORTA 2023'!G11+'ZURİCH SİGORTA 2023'!G11+'TOWER INSURANCE 2023'!G11+'EUROCITY INSURANCE 2023'!G11+'İYİ GELECEK SİGORTA 2023'!G11+'COMMERCIAL INSURANCE 2023'!G11+'TÜRKİYE SİGORTA 2023'!G11+'GÜVEN  SİGORTA LTD 2023'!G11+'GOLD SİGORTA 2023'!G11+'CAN SİGORTA LTD. 2023'!G11+'ANADOLU SİGORTA A.Ş. 2023'!G11+'AS-CAN SİGORTA LTD. 2023'!G11+'GULF SİGORTA A.Ş. 2023'!G11+'AKFİNANS SİGORTA LTD. 2023'!G11+'BEY SİGORTA LTD.2023'!G11+'Segure Insurance Ltd. 2023'!G11+'Limasol Sigorta Ltd. 2023'!G11+'Kıbrıs Sigorta Ltd. 2023'!G11+'Şeker Sigorta Kıbrıs Ltd. 2023'!G11+'İktisat Sigorta Ltd. 2033'!G11+'Northprime Insurance Ltd. 2023'!G11+'Alfa Insurance ltd.2023'!G11+'Mapfree Insurance Ltd. 2023'!G11+'Kapital Insrance Ltd. 2023'!G11+'Dağlı Sigorta Ltd. 2023'!G11+'Creditwest Insurance Ltd 2023'!G11+'Near East Sigorta'!G11+'AVEON SİGORTA LTD. 2023'!G11+'AXA SİGORTA A.Ş. 2023'!G11</f>
        <v>99321795.879999995</v>
      </c>
      <c r="H10" s="264"/>
      <c r="I10" s="261" t="s">
        <v>12</v>
      </c>
      <c r="J10" s="261" t="s">
        <v>31</v>
      </c>
      <c r="K10" s="261"/>
      <c r="L10" s="302">
        <f>'ZİRVE SİGORTA LTD. 2023'!L11+'TÜRK SİGORTA 2023'!L11+'UNİVERSAL SİGORTA 2023'!L11+'ZURİCH SİGORTA 2023'!L11+'TOWER INSURANCE 2023'!L11+'EUROCITY INSURANCE 2023'!L11+'İYİ GELECEK SİGORTA 2023'!L11+'COMMERCIAL INSURANCE 2023'!L11+'TÜRKİYE SİGORTA 2023'!L11+'GÜVEN  SİGORTA LTD 2023'!L11+'GOLD SİGORTA 2023'!L11+'CAN SİGORTA LTD. 2023'!L11+'ANADOLU SİGORTA A.Ş. 2023'!L11+'AS-CAN SİGORTA LTD. 2023'!L11+'GULF SİGORTA A.Ş. 2023'!L11+'AKFİNANS SİGORTA LTD. 2023'!L11+'BEY SİGORTA LTD.2023'!L11+'Segure Insurance Ltd. 2023'!L11+'Limasol Sigorta Ltd. 2023'!L11+'Kıbrıs Sigorta Ltd. 2023'!L11+'Şeker Sigorta Kıbrıs Ltd. 2023'!L11+'İktisat Sigorta Ltd. 2033'!L11+'Northprime Insurance Ltd. 2023'!L11+'Alfa Insurance ltd.2023'!L11+'Mapfree Insurance Ltd. 2023'!L11+'Kapital Insrance Ltd. 2023'!L11+'Dağlı Sigorta Ltd. 2023'!L11+'Creditwest Insurance Ltd 2023'!L11+'Near East Sigorta'!L11+'AVEON SİGORTA LTD. 2023'!L11+'AXA SİGORTA A.Ş. 2023'!L11</f>
        <v>1004692319.659</v>
      </c>
    </row>
    <row r="11" spans="1:14" x14ac:dyDescent="0.2">
      <c r="A11" s="262"/>
      <c r="B11" s="263" t="s">
        <v>15</v>
      </c>
      <c r="C11" s="310" t="s">
        <v>32</v>
      </c>
      <c r="D11" s="310"/>
      <c r="E11" s="310"/>
      <c r="F11" s="263" t="s">
        <v>33</v>
      </c>
      <c r="G11" s="16">
        <f>'ZİRVE SİGORTA LTD. 2023'!G12+'TÜRK SİGORTA 2023'!G12+'UNİVERSAL SİGORTA 2023'!G12+'ZURİCH SİGORTA 2023'!G12+'TOWER INSURANCE 2023'!G12+'EUROCITY INSURANCE 2023'!G12+'İYİ GELECEK SİGORTA 2023'!G12+'COMMERCIAL INSURANCE 2023'!G12+'TÜRKİYE SİGORTA 2023'!G12+'GÜVEN  SİGORTA LTD 2023'!G12+'GOLD SİGORTA 2023'!G12+'CAN SİGORTA LTD. 2023'!G12+'ANADOLU SİGORTA A.Ş. 2023'!G12+'AS-CAN SİGORTA LTD. 2023'!G12+'GULF SİGORTA A.Ş. 2023'!G12+'AKFİNANS SİGORTA LTD. 2023'!G12+'BEY SİGORTA LTD.2023'!G12+'Segure Insurance Ltd. 2023'!G12+'Limasol Sigorta Ltd. 2023'!G12+'Kıbrıs Sigorta Ltd. 2023'!G12+'Şeker Sigorta Kıbrıs Ltd. 2023'!G12+'İktisat Sigorta Ltd. 2033'!G12+'Northprime Insurance Ltd. 2023'!G12+'Alfa Insurance ltd.2023'!G12+'Mapfree Insurance Ltd. 2023'!G12+'Kapital Insrance Ltd. 2023'!G12+'Dağlı Sigorta Ltd. 2023'!G12+'Creditwest Insurance Ltd 2023'!G12+'Near East Sigorta'!G12+'AVEON SİGORTA LTD. 2023'!G12+'AXA SİGORTA A.Ş. 2023'!G12</f>
        <v>0</v>
      </c>
      <c r="H11" s="264"/>
      <c r="I11" s="261"/>
      <c r="J11" s="261" t="s">
        <v>31</v>
      </c>
      <c r="K11" s="261"/>
      <c r="L11" s="302">
        <f>'ZİRVE SİGORTA LTD. 2023'!L12+'TÜRK SİGORTA 2023'!L12+'UNİVERSAL SİGORTA 2023'!L12+'ZURİCH SİGORTA 2023'!L12+'TOWER INSURANCE 2023'!L12+'EUROCITY INSURANCE 2023'!L12+'İYİ GELECEK SİGORTA 2023'!L12+'COMMERCIAL INSURANCE 2023'!L12+'TÜRKİYE SİGORTA 2023'!L12+'GÜVEN  SİGORTA LTD 2023'!L12+'GOLD SİGORTA 2023'!L12+'CAN SİGORTA LTD. 2023'!L12+'ANADOLU SİGORTA A.Ş. 2023'!L12+'AS-CAN SİGORTA LTD. 2023'!L12+'GULF SİGORTA A.Ş. 2023'!L12+'AKFİNANS SİGORTA LTD. 2023'!L12+'BEY SİGORTA LTD.2023'!L12+'Segure Insurance Ltd. 2023'!L12+'Limasol Sigorta Ltd. 2023'!L12+'Kıbrıs Sigorta Ltd. 2023'!L12+'Şeker Sigorta Kıbrıs Ltd. 2023'!L12+'İktisat Sigorta Ltd. 2033'!L12+'Northprime Insurance Ltd. 2023'!L12+'Alfa Insurance ltd.2023'!L12+'Mapfree Insurance Ltd. 2023'!L12+'Kapital Insrance Ltd. 2023'!L12+'Dağlı Sigorta Ltd. 2023'!L12+'Creditwest Insurance Ltd 2023'!L12+'Near East Sigorta'!L12+'AVEON SİGORTA LTD. 2023'!L12+'AXA SİGORTA A.Ş. 2023'!L12</f>
        <v>1339936661.6990001</v>
      </c>
    </row>
    <row r="12" spans="1:14" x14ac:dyDescent="0.2">
      <c r="A12" s="263"/>
      <c r="B12" s="263"/>
      <c r="C12" s="310"/>
      <c r="D12" s="310"/>
      <c r="E12" s="310"/>
      <c r="F12" s="263"/>
      <c r="G12" s="263"/>
      <c r="H12" s="264"/>
      <c r="I12" s="261"/>
      <c r="J12" s="261" t="s">
        <v>34</v>
      </c>
      <c r="K12" s="263" t="s">
        <v>33</v>
      </c>
      <c r="L12" s="302">
        <f>'ZİRVE SİGORTA LTD. 2023'!L13+'TÜRK SİGORTA 2023'!L13+'UNİVERSAL SİGORTA 2023'!L13+'ZURİCH SİGORTA 2023'!L13+'TOWER INSURANCE 2023'!L13+'EUROCITY INSURANCE 2023'!L13+'İYİ GELECEK SİGORTA 2023'!L13+'COMMERCIAL INSURANCE 2023'!L13+'TÜRKİYE SİGORTA 2023'!L13+'GÜVEN  SİGORTA LTD 2023'!L13+'GOLD SİGORTA 2023'!L13+'CAN SİGORTA LTD. 2023'!L13+'ANADOLU SİGORTA A.Ş. 2023'!L13+'AS-CAN SİGORTA LTD. 2023'!L13+'GULF SİGORTA A.Ş. 2023'!L13+'AKFİNANS SİGORTA LTD. 2023'!L13+'BEY SİGORTA LTD.2023'!L13+'Segure Insurance Ltd. 2023'!L13+'Limasol Sigorta Ltd. 2023'!L13+'Kıbrıs Sigorta Ltd. 2023'!L13+'Şeker Sigorta Kıbrıs Ltd. 2023'!L13+'İktisat Sigorta Ltd. 2033'!L13+'Northprime Insurance Ltd. 2023'!L13+'Alfa Insurance ltd.2023'!L13+'Mapfree Insurance Ltd. 2023'!L13+'Kapital Insrance Ltd. 2023'!L13+'Dağlı Sigorta Ltd. 2023'!L13+'Creditwest Insurance Ltd 2023'!L13+'Near East Sigorta'!L13+'AVEON SİGORTA LTD. 2023'!L13+'AXA SİGORTA A.Ş. 2023'!L13</f>
        <v>335244342.03999996</v>
      </c>
    </row>
    <row r="13" spans="1:14" x14ac:dyDescent="0.2">
      <c r="A13" s="262" t="s">
        <v>4</v>
      </c>
      <c r="B13" s="319" t="s">
        <v>35</v>
      </c>
      <c r="C13" s="319"/>
      <c r="D13" s="319"/>
      <c r="E13" s="319"/>
      <c r="F13" s="263"/>
      <c r="G13" s="16">
        <f>'ZİRVE SİGORTA LTD. 2023'!G14+'TÜRK SİGORTA 2023'!G14+'UNİVERSAL SİGORTA 2023'!G14+'ZURİCH SİGORTA 2023'!G14+'TOWER INSURANCE 2023'!G14+'EUROCITY INSURANCE 2023'!G14+'İYİ GELECEK SİGORTA 2023'!G14+'COMMERCIAL INSURANCE 2023'!G14+'TÜRKİYE SİGORTA 2023'!G14+'GÜVEN  SİGORTA LTD 2023'!G14+'GOLD SİGORTA 2023'!G14+'CAN SİGORTA LTD. 2023'!G14+'ANADOLU SİGORTA A.Ş. 2023'!G14+'AS-CAN SİGORTA LTD. 2023'!G14+'GULF SİGORTA A.Ş. 2023'!G14+'AKFİNANS SİGORTA LTD. 2023'!G14+'BEY SİGORTA LTD.2023'!G14+'Segure Insurance Ltd. 2023'!G14+'Limasol Sigorta Ltd. 2023'!G14+'Kıbrıs Sigorta Ltd. 2023'!G14+'Şeker Sigorta Kıbrıs Ltd. 2023'!G14+'İktisat Sigorta Ltd. 2033'!G14+'Northprime Insurance Ltd. 2023'!G14+'Alfa Insurance ltd.2023'!G14+'Mapfree Insurance Ltd. 2023'!G14+'Kapital Insrance Ltd. 2023'!G14+'Dağlı Sigorta Ltd. 2023'!G14+'Creditwest Insurance Ltd 2023'!G14+'Near East Sigorta'!G14+'AVEON SİGORTA LTD. 2023'!G14+'AXA SİGORTA A.Ş. 2023'!G14</f>
        <v>1037270412.71</v>
      </c>
      <c r="H13" s="264"/>
      <c r="I13" s="261" t="s">
        <v>15</v>
      </c>
      <c r="J13" s="261" t="s">
        <v>36</v>
      </c>
      <c r="K13" s="261"/>
      <c r="L13" s="302">
        <f>'ZİRVE SİGORTA LTD. 2023'!L14+'TÜRK SİGORTA 2023'!L14+'UNİVERSAL SİGORTA 2023'!L14+'ZURİCH SİGORTA 2023'!L14+'TOWER INSURANCE 2023'!L14+'EUROCITY INSURANCE 2023'!L14+'İYİ GELECEK SİGORTA 2023'!L14+'COMMERCIAL INSURANCE 2023'!L14+'TÜRKİYE SİGORTA 2023'!L14+'GÜVEN  SİGORTA LTD 2023'!L14+'GOLD SİGORTA 2023'!L14+'CAN SİGORTA LTD. 2023'!L14+'ANADOLU SİGORTA A.Ş. 2023'!L14+'AS-CAN SİGORTA LTD. 2023'!L14+'GULF SİGORTA A.Ş. 2023'!L14+'AKFİNANS SİGORTA LTD. 2023'!L14+'BEY SİGORTA LTD.2023'!L14+'Segure Insurance Ltd. 2023'!L14+'Limasol Sigorta Ltd. 2023'!L14+'Kıbrıs Sigorta Ltd. 2023'!L14+'Şeker Sigorta Kıbrıs Ltd. 2023'!L14+'İktisat Sigorta Ltd. 2033'!L14+'Northprime Insurance Ltd. 2023'!L14+'Alfa Insurance ltd.2023'!L14+'Mapfree Insurance Ltd. 2023'!L14+'Kapital Insrance Ltd. 2023'!L14+'Dağlı Sigorta Ltd. 2023'!L14+'Creditwest Insurance Ltd 2023'!L14+'Near East Sigorta'!L14+'AVEON SİGORTA LTD. 2023'!L14+'AXA SİGORTA A.Ş. 2023'!L14</f>
        <v>267413775.94000003</v>
      </c>
    </row>
    <row r="14" spans="1:14" x14ac:dyDescent="0.2">
      <c r="A14" s="262"/>
      <c r="B14" s="263" t="s">
        <v>37</v>
      </c>
      <c r="C14" s="310" t="s">
        <v>38</v>
      </c>
      <c r="D14" s="310"/>
      <c r="E14" s="310"/>
      <c r="F14" s="263"/>
      <c r="G14" s="16">
        <f>'ZİRVE SİGORTA LTD. 2023'!G15+'TÜRK SİGORTA 2023'!G15+'UNİVERSAL SİGORTA 2023'!G15+'ZURİCH SİGORTA 2023'!G15+'TOWER INSURANCE 2023'!G15+'EUROCITY INSURANCE 2023'!G15+'İYİ GELECEK SİGORTA 2023'!G15+'COMMERCIAL INSURANCE 2023'!G15+'TÜRKİYE SİGORTA 2023'!G15+'GÜVEN  SİGORTA LTD 2023'!G15+'GOLD SİGORTA 2023'!G15+'CAN SİGORTA LTD. 2023'!G15+'ANADOLU SİGORTA A.Ş. 2023'!G15+'AS-CAN SİGORTA LTD. 2023'!G15+'GULF SİGORTA A.Ş. 2023'!G15+'AKFİNANS SİGORTA LTD. 2023'!G15+'BEY SİGORTA LTD.2023'!G15+'Segure Insurance Ltd. 2023'!G15+'Limasol Sigorta Ltd. 2023'!G15+'Kıbrıs Sigorta Ltd. 2023'!G15+'Şeker Sigorta Kıbrıs Ltd. 2023'!G15+'İktisat Sigorta Ltd. 2033'!G15+'Northprime Insurance Ltd. 2023'!G15+'Alfa Insurance ltd.2023'!G15+'Mapfree Insurance Ltd. 2023'!G15+'Kapital Insrance Ltd. 2023'!G15+'Dağlı Sigorta Ltd. 2023'!G15+'Creditwest Insurance Ltd 2023'!G15+'Near East Sigorta'!G15+'AVEON SİGORTA LTD. 2023'!G15+'AXA SİGORTA A.Ş. 2023'!G15</f>
        <v>375875165.25</v>
      </c>
      <c r="H14" s="264"/>
      <c r="I14" s="261"/>
      <c r="J14" s="261" t="s">
        <v>36</v>
      </c>
      <c r="K14" s="261"/>
      <c r="L14" s="302">
        <f>'ZİRVE SİGORTA LTD. 2023'!L15+'TÜRK SİGORTA 2023'!L15+'UNİVERSAL SİGORTA 2023'!L15+'ZURİCH SİGORTA 2023'!L15+'TOWER INSURANCE 2023'!L15+'EUROCITY INSURANCE 2023'!L15+'İYİ GELECEK SİGORTA 2023'!L15+'COMMERCIAL INSURANCE 2023'!L15+'TÜRKİYE SİGORTA 2023'!L15+'GÜVEN  SİGORTA LTD 2023'!L15+'GOLD SİGORTA 2023'!L15+'CAN SİGORTA LTD. 2023'!L15+'ANADOLU SİGORTA A.Ş. 2023'!L15+'AS-CAN SİGORTA LTD. 2023'!L15+'GULF SİGORTA A.Ş. 2023'!L15+'AKFİNANS SİGORTA LTD. 2023'!L15+'BEY SİGORTA LTD.2023'!L15+'Segure Insurance Ltd. 2023'!L15+'Limasol Sigorta Ltd. 2023'!L15+'Kıbrıs Sigorta Ltd. 2023'!L15+'Şeker Sigorta Kıbrıs Ltd. 2023'!L15+'İktisat Sigorta Ltd. 2033'!L15+'Northprime Insurance Ltd. 2023'!L15+'Alfa Insurance ltd.2023'!L15+'Mapfree Insurance Ltd. 2023'!L15+'Kapital Insrance Ltd. 2023'!L15+'Dağlı Sigorta Ltd. 2023'!L15+'Creditwest Insurance Ltd 2023'!L15+'Near East Sigorta'!L15+'AVEON SİGORTA LTD. 2023'!L15+'AXA SİGORTA A.Ş. 2023'!L15</f>
        <v>385358350.03000009</v>
      </c>
    </row>
    <row r="15" spans="1:14" x14ac:dyDescent="0.2">
      <c r="A15" s="262"/>
      <c r="B15" s="283" t="s">
        <v>256</v>
      </c>
      <c r="C15" s="283" t="s">
        <v>257</v>
      </c>
      <c r="D15" s="263"/>
      <c r="E15" s="263"/>
      <c r="F15" s="263"/>
      <c r="G15" s="16">
        <f>'ZİRVE SİGORTA LTD. 2023'!G16+'TÜRK SİGORTA 2023'!G16+'UNİVERSAL SİGORTA 2023'!G16+'ZURİCH SİGORTA 2023'!G16+'TOWER INSURANCE 2023'!G16+'EUROCITY INSURANCE 2023'!G16+'İYİ GELECEK SİGORTA 2023'!G16+'COMMERCIAL INSURANCE 2023'!G16+'TÜRKİYE SİGORTA 2023'!G16+'GÜVEN  SİGORTA LTD 2023'!G16+'GOLD SİGORTA 2023'!G16+'CAN SİGORTA LTD. 2023'!G16+'ANADOLU SİGORTA A.Ş. 2023'!G16+'AS-CAN SİGORTA LTD. 2023'!G16+'GULF SİGORTA A.Ş. 2023'!G16+'AKFİNANS SİGORTA LTD. 2023'!G16+'BEY SİGORTA LTD.2023'!G16+'Segure Insurance Ltd. 2023'!G16+'Limasol Sigorta Ltd. 2023'!G16+'Kıbrıs Sigorta Ltd. 2023'!G16+'Şeker Sigorta Kıbrıs Ltd. 2023'!G16+'İktisat Sigorta Ltd. 2033'!G16+'Northprime Insurance Ltd. 2023'!G16+'Alfa Insurance ltd.2023'!G16+'Mapfree Insurance Ltd. 2023'!G16+'Kapital Insrance Ltd. 2023'!G16+'Dağlı Sigorta Ltd. 2023'!G16+'Creditwest Insurance Ltd 2023'!G16+'Near East Sigorta'!G16+'AVEON SİGORTA LTD. 2023'!G16+'AXA SİGORTA A.Ş. 2023'!G16</f>
        <v>32211368.450000003</v>
      </c>
      <c r="H15" s="264"/>
      <c r="I15" s="261"/>
      <c r="J15" s="261" t="s">
        <v>40</v>
      </c>
      <c r="K15" s="263" t="s">
        <v>33</v>
      </c>
      <c r="L15" s="302">
        <f>'ZİRVE SİGORTA LTD. 2023'!L16+'TÜRK SİGORTA 2023'!L16+'UNİVERSAL SİGORTA 2023'!L16+'ZURİCH SİGORTA 2023'!L16+'TOWER INSURANCE 2023'!L16+'EUROCITY INSURANCE 2023'!L16+'İYİ GELECEK SİGORTA 2023'!L16+'COMMERCIAL INSURANCE 2023'!L16+'TÜRKİYE SİGORTA 2023'!L16+'GÜVEN  SİGORTA LTD 2023'!L16+'GOLD SİGORTA 2023'!L16+'CAN SİGORTA LTD. 2023'!L16+'ANADOLU SİGORTA A.Ş. 2023'!L16+'AS-CAN SİGORTA LTD. 2023'!L16+'GULF SİGORTA A.Ş. 2023'!L16+'AKFİNANS SİGORTA LTD. 2023'!L16+'BEY SİGORTA LTD.2023'!L16+'Segure Insurance Ltd. 2023'!L16+'Limasol Sigorta Ltd. 2023'!L16+'Kıbrıs Sigorta Ltd. 2023'!L16+'Şeker Sigorta Kıbrıs Ltd. 2023'!L16+'İktisat Sigorta Ltd. 2033'!L16+'Northprime Insurance Ltd. 2023'!L16+'Alfa Insurance ltd.2023'!L16+'Mapfree Insurance Ltd. 2023'!L16+'Kapital Insrance Ltd. 2023'!L16+'Dağlı Sigorta Ltd. 2023'!L16+'Creditwest Insurance Ltd 2023'!L16+'Near East Sigorta'!L16+'AVEON SİGORTA LTD. 2023'!L16+'AXA SİGORTA A.Ş. 2023'!L16</f>
        <v>117944574.09</v>
      </c>
    </row>
    <row r="16" spans="1:14" x14ac:dyDescent="0.2">
      <c r="A16" s="262"/>
      <c r="B16" s="283" t="s">
        <v>258</v>
      </c>
      <c r="C16" s="315" t="s">
        <v>259</v>
      </c>
      <c r="D16" s="315"/>
      <c r="E16" s="315"/>
      <c r="F16" s="283"/>
      <c r="G16" s="16">
        <f>'ZİRVE SİGORTA LTD. 2023'!G17+'TÜRK SİGORTA 2023'!G17+'UNİVERSAL SİGORTA 2023'!G17+'ZURİCH SİGORTA 2023'!G17+'TOWER INSURANCE 2023'!G17+'EUROCITY INSURANCE 2023'!G17+'İYİ GELECEK SİGORTA 2023'!G17+'COMMERCIAL INSURANCE 2023'!G17+'TÜRKİYE SİGORTA 2023'!G17+'GÜVEN  SİGORTA LTD 2023'!G17+'GOLD SİGORTA 2023'!G17+'CAN SİGORTA LTD. 2023'!G17+'ANADOLU SİGORTA A.Ş. 2023'!G17+'AS-CAN SİGORTA LTD. 2023'!G17+'GULF SİGORTA A.Ş. 2023'!G17+'AKFİNANS SİGORTA LTD. 2023'!G17+'BEY SİGORTA LTD.2023'!G17+'Segure Insurance Ltd. 2023'!G17+'Limasol Sigorta Ltd. 2023'!G17+'Kıbrıs Sigorta Ltd. 2023'!G17+'Şeker Sigorta Kıbrıs Ltd. 2023'!G17+'İktisat Sigorta Ltd. 2033'!G17+'Northprime Insurance Ltd. 2023'!G17+'Alfa Insurance ltd.2023'!G17+'Mapfree Insurance Ltd. 2023'!G17+'Kapital Insrance Ltd. 2023'!G17+'Dağlı Sigorta Ltd. 2023'!G17+'Creditwest Insurance Ltd 2023'!G17+'Near East Sigorta'!G17+'AVEON SİGORTA LTD. 2023'!G17+'AXA SİGORTA A.Ş. 2023'!G17</f>
        <v>5964090.9900000002</v>
      </c>
      <c r="H16" s="264"/>
      <c r="I16" s="261" t="s">
        <v>19</v>
      </c>
      <c r="J16" s="45" t="s">
        <v>248</v>
      </c>
      <c r="K16" s="261"/>
      <c r="L16" s="302">
        <f>'ZİRVE SİGORTA LTD. 2023'!L17+'TÜRK SİGORTA 2023'!L17+'UNİVERSAL SİGORTA 2023'!L17+'ZURİCH SİGORTA 2023'!L17+'TOWER INSURANCE 2023'!L17+'EUROCITY INSURANCE 2023'!L17+'İYİ GELECEK SİGORTA 2023'!L17+'COMMERCIAL INSURANCE 2023'!L17+'TÜRKİYE SİGORTA 2023'!L17+'GÜVEN  SİGORTA LTD 2023'!L17+'GOLD SİGORTA 2023'!L17+'CAN SİGORTA LTD. 2023'!L17+'ANADOLU SİGORTA A.Ş. 2023'!L17+'AS-CAN SİGORTA LTD. 2023'!L17+'GULF SİGORTA A.Ş. 2023'!L17+'AKFİNANS SİGORTA LTD. 2023'!L17+'BEY SİGORTA LTD.2023'!L17+'Segure Insurance Ltd. 2023'!L17+'Limasol Sigorta Ltd. 2023'!L17+'Kıbrıs Sigorta Ltd. 2023'!L17+'Şeker Sigorta Kıbrıs Ltd. 2023'!L17+'İktisat Sigorta Ltd. 2033'!L17+'Northprime Insurance Ltd. 2023'!L17+'Alfa Insurance ltd.2023'!L17+'Mapfree Insurance Ltd. 2023'!L17+'Kapital Insrance Ltd. 2023'!L17+'Dağlı Sigorta Ltd. 2023'!L17+'Creditwest Insurance Ltd 2023'!L17+'Near East Sigorta'!L17+'AVEON SİGORTA LTD. 2023'!L17+'AXA SİGORTA A.Ş. 2023'!L17</f>
        <v>-88328824.270000011</v>
      </c>
      <c r="M16" s="298"/>
      <c r="N16" s="298"/>
    </row>
    <row r="17" spans="1:12" x14ac:dyDescent="0.2">
      <c r="A17" s="262"/>
      <c r="B17" s="283" t="s">
        <v>260</v>
      </c>
      <c r="C17" s="315" t="s">
        <v>262</v>
      </c>
      <c r="D17" s="315"/>
      <c r="E17" s="315"/>
      <c r="F17" s="283"/>
      <c r="G17" s="16">
        <f>'ZİRVE SİGORTA LTD. 2023'!G18+'TÜRK SİGORTA 2023'!G18+'UNİVERSAL SİGORTA 2023'!G18+'ZURİCH SİGORTA 2023'!G18+'TOWER INSURANCE 2023'!G18+'EUROCITY INSURANCE 2023'!G18+'İYİ GELECEK SİGORTA 2023'!G18+'COMMERCIAL INSURANCE 2023'!G18+'TÜRKİYE SİGORTA 2023'!G18+'GÜVEN  SİGORTA LTD 2023'!G18+'GOLD SİGORTA 2023'!G18+'CAN SİGORTA LTD. 2023'!G18+'ANADOLU SİGORTA A.Ş. 2023'!G18+'AS-CAN SİGORTA LTD. 2023'!G18+'GULF SİGORTA A.Ş. 2023'!G18+'AKFİNANS SİGORTA LTD. 2023'!G18+'BEY SİGORTA LTD.2023'!G18+'Segure Insurance Ltd. 2023'!G18+'Limasol Sigorta Ltd. 2023'!G18+'Kıbrıs Sigorta Ltd. 2023'!G18+'Şeker Sigorta Kıbrıs Ltd. 2023'!G18+'İktisat Sigorta Ltd. 2033'!G18+'Northprime Insurance Ltd. 2023'!G18+'Alfa Insurance ltd.2023'!G18+'Mapfree Insurance Ltd. 2023'!G18+'Kapital Insrance Ltd. 2023'!G18+'Dağlı Sigorta Ltd. 2023'!G18+'Creditwest Insurance Ltd 2023'!G18+'Near East Sigorta'!G18+'AVEON SİGORTA LTD. 2023'!G18+'AXA SİGORTA A.Ş. 2023'!G18</f>
        <v>13934845.479999999</v>
      </c>
      <c r="H17" s="264" t="s">
        <v>2</v>
      </c>
      <c r="I17" s="314" t="s">
        <v>44</v>
      </c>
      <c r="J17" s="314"/>
      <c r="K17" s="261"/>
      <c r="L17" s="302">
        <f>'ZİRVE SİGORTA LTD. 2023'!L18+'TÜRK SİGORTA 2023'!L18+'UNİVERSAL SİGORTA 2023'!L18+'ZURİCH SİGORTA 2023'!L18+'TOWER INSURANCE 2023'!L18+'EUROCITY INSURANCE 2023'!L18+'İYİ GELECEK SİGORTA 2023'!L18+'COMMERCIAL INSURANCE 2023'!L18+'TÜRKİYE SİGORTA 2023'!L18+'GÜVEN  SİGORTA LTD 2023'!L18+'GOLD SİGORTA 2023'!L18+'CAN SİGORTA LTD. 2023'!L18+'ANADOLU SİGORTA A.Ş. 2023'!L18+'AS-CAN SİGORTA LTD. 2023'!L18+'GULF SİGORTA A.Ş. 2023'!L18+'AKFİNANS SİGORTA LTD. 2023'!L18+'BEY SİGORTA LTD.2023'!L18+'Segure Insurance Ltd. 2023'!L18+'Limasol Sigorta Ltd. 2023'!L18+'Kıbrıs Sigorta Ltd. 2023'!L18+'Şeker Sigorta Kıbrıs Ltd. 2023'!L18+'İktisat Sigorta Ltd. 2033'!L18+'Northprime Insurance Ltd. 2023'!L18+'Alfa Insurance ltd.2023'!L18+'Mapfree Insurance Ltd. 2023'!L18+'Kapital Insrance Ltd. 2023'!L18+'Dağlı Sigorta Ltd. 2023'!L18+'Creditwest Insurance Ltd 2023'!L18+'Near East Sigorta'!L18+'AVEON SİGORTA LTD. 2023'!L18+'AXA SİGORTA A.Ş. 2023'!L18</f>
        <v>-2722287.7600000016</v>
      </c>
    </row>
    <row r="18" spans="1:12" x14ac:dyDescent="0.2">
      <c r="A18" s="262"/>
      <c r="B18" s="283" t="s">
        <v>263</v>
      </c>
      <c r="C18" s="315" t="s">
        <v>261</v>
      </c>
      <c r="D18" s="315"/>
      <c r="E18" s="315"/>
      <c r="F18" s="283"/>
      <c r="G18" s="16">
        <f>'ZİRVE SİGORTA LTD. 2023'!G19+'TÜRK SİGORTA 2023'!G19+'UNİVERSAL SİGORTA 2023'!G19+'ZURİCH SİGORTA 2023'!G19+'TOWER INSURANCE 2023'!G19+'EUROCITY INSURANCE 2023'!G19+'İYİ GELECEK SİGORTA 2023'!G19+'COMMERCIAL INSURANCE 2023'!G19+'TÜRKİYE SİGORTA 2023'!G19+'GÜVEN  SİGORTA LTD 2023'!G19+'GOLD SİGORTA 2023'!G19+'CAN SİGORTA LTD. 2023'!G19+'ANADOLU SİGORTA A.Ş. 2023'!G19+'AS-CAN SİGORTA LTD. 2023'!G19+'GULF SİGORTA A.Ş. 2023'!G19+'AKFİNANS SİGORTA LTD. 2023'!G19+'BEY SİGORTA LTD.2023'!G19+'Segure Insurance Ltd. 2023'!G19+'Limasol Sigorta Ltd. 2023'!G19+'Kıbrıs Sigorta Ltd. 2023'!G19+'Şeker Sigorta Kıbrıs Ltd. 2023'!G19+'İktisat Sigorta Ltd. 2033'!G19+'Northprime Insurance Ltd. 2023'!G19+'Alfa Insurance ltd.2023'!G19+'Mapfree Insurance Ltd. 2023'!G19+'Kapital Insrance Ltd. 2023'!G19+'Dağlı Sigorta Ltd. 2023'!G19+'Creditwest Insurance Ltd 2023'!G19+'Near East Sigorta'!G19+'AVEON SİGORTA LTD. 2023'!G19+'AXA SİGORTA A.Ş. 2023'!G19</f>
        <v>270536886.04000002</v>
      </c>
      <c r="H18" s="264"/>
      <c r="I18" s="261"/>
      <c r="J18" s="261"/>
      <c r="K18" s="261"/>
      <c r="L18" s="265"/>
    </row>
    <row r="19" spans="1:12" x14ac:dyDescent="0.2">
      <c r="A19" s="262"/>
      <c r="B19" s="283" t="s">
        <v>264</v>
      </c>
      <c r="C19" s="310" t="s">
        <v>39</v>
      </c>
      <c r="D19" s="310"/>
      <c r="E19" s="310"/>
      <c r="F19" s="263" t="s">
        <v>33</v>
      </c>
      <c r="G19" s="16">
        <f>'ZİRVE SİGORTA LTD. 2023'!G20+'TÜRK SİGORTA 2023'!G20+'UNİVERSAL SİGORTA 2023'!G20+'ZURİCH SİGORTA 2023'!G20+'TOWER INSURANCE 2023'!G20+'EUROCITY INSURANCE 2023'!G20+'İYİ GELECEK SİGORTA 2023'!G20+'COMMERCIAL INSURANCE 2023'!G20+'TÜRKİYE SİGORTA 2023'!G20+'GÜVEN  SİGORTA LTD 2023'!G20+'GOLD SİGORTA 2023'!G20+'CAN SİGORTA LTD. 2023'!G20+'ANADOLU SİGORTA A.Ş. 2023'!G20+'AS-CAN SİGORTA LTD. 2023'!G20+'GULF SİGORTA A.Ş. 2023'!G20+'AKFİNANS SİGORTA LTD. 2023'!G20+'BEY SİGORTA LTD.2023'!G20+'Segure Insurance Ltd. 2023'!G20+'Limasol Sigorta Ltd. 2023'!G20+'Kıbrıs Sigorta Ltd. 2023'!G20+'Şeker Sigorta Kıbrıs Ltd. 2023'!G20+'İktisat Sigorta Ltd. 2033'!G20+'Northprime Insurance Ltd. 2023'!G20+'Alfa Insurance ltd.2023'!G20+'Mapfree Insurance Ltd. 2023'!G20+'Kapital Insrance Ltd. 2023'!G20+'Dağlı Sigorta Ltd. 2023'!G20+'Creditwest Insurance Ltd 2023'!G20+'Near East Sigorta'!G20+'AVEON SİGORTA LTD. 2023'!G20+'AXA SİGORTA A.Ş. 2023'!G20</f>
        <v>355828.62</v>
      </c>
      <c r="H19" s="264" t="s">
        <v>4</v>
      </c>
      <c r="I19" s="312" t="s">
        <v>46</v>
      </c>
      <c r="J19" s="312"/>
      <c r="K19" s="261"/>
      <c r="L19" s="302">
        <f>'ZİRVE SİGORTA LTD. 2023'!L20+'TÜRK SİGORTA 2023'!L20+'UNİVERSAL SİGORTA 2023'!L20+'ZURİCH SİGORTA 2023'!L20+'TOWER INSURANCE 2023'!L20+'EUROCITY INSURANCE 2023'!L20+'İYİ GELECEK SİGORTA 2023'!L20+'COMMERCIAL INSURANCE 2023'!L20+'TÜRKİYE SİGORTA 2023'!L20+'GÜVEN  SİGORTA LTD 2023'!L20+'GOLD SİGORTA 2023'!L20+'CAN SİGORTA LTD. 2023'!L20+'ANADOLU SİGORTA A.Ş. 2023'!L20+'AS-CAN SİGORTA LTD. 2023'!L20+'GULF SİGORTA A.Ş. 2023'!L20+'AKFİNANS SİGORTA LTD. 2023'!L20+'BEY SİGORTA LTD.2023'!L20+'Segure Insurance Ltd. 2023'!L20+'Limasol Sigorta Ltd. 2023'!L20+'Kıbrıs Sigorta Ltd. 2023'!L20+'Şeker Sigorta Kıbrıs Ltd. 2023'!L20+'İktisat Sigorta Ltd. 2033'!L20+'Northprime Insurance Ltd. 2023'!L20+'Alfa Insurance ltd.2023'!L20+'Mapfree Insurance Ltd. 2023'!L20+'Kapital Insrance Ltd. 2023'!L20+'Dağlı Sigorta Ltd. 2023'!L20+'Creditwest Insurance Ltd 2023'!L20+'Near East Sigorta'!L20+'AVEON SİGORTA LTD. 2023'!L20+'AXA SİGORTA A.Ş. 2023'!L20</f>
        <v>23172320.409999996</v>
      </c>
    </row>
    <row r="20" spans="1:12" x14ac:dyDescent="0.2">
      <c r="A20" s="262"/>
      <c r="B20" s="283" t="s">
        <v>268</v>
      </c>
      <c r="C20" s="318" t="s">
        <v>275</v>
      </c>
      <c r="D20" s="310"/>
      <c r="E20" s="310"/>
      <c r="F20" s="283" t="s">
        <v>33</v>
      </c>
      <c r="G20" s="16">
        <f>'ZİRVE SİGORTA LTD. 2023'!G21+'TÜRK SİGORTA 2023'!G21+'UNİVERSAL SİGORTA 2023'!G21+'ZURİCH SİGORTA 2023'!G21+'TOWER INSURANCE 2023'!G21+'EUROCITY INSURANCE 2023'!G21+'İYİ GELECEK SİGORTA 2023'!G21+'COMMERCIAL INSURANCE 2023'!G21+'TÜRKİYE SİGORTA 2023'!G21+'GÜVEN  SİGORTA LTD 2023'!G21+'GOLD SİGORTA 2023'!G21+'CAN SİGORTA LTD. 2023'!G21+'ANADOLU SİGORTA A.Ş. 2023'!G21+'AS-CAN SİGORTA LTD. 2023'!G21+'GULF SİGORTA A.Ş. 2023'!G21+'AKFİNANS SİGORTA LTD. 2023'!G21+'BEY SİGORTA LTD.2023'!G21+'Segure Insurance Ltd. 2023'!G21+'Limasol Sigorta Ltd. 2023'!G21+'Kıbrıs Sigorta Ltd. 2023'!G21+'Şeker Sigorta Kıbrıs Ltd. 2023'!G21+'İktisat Sigorta Ltd. 2033'!G21+'Northprime Insurance Ltd. 2023'!G21+'Alfa Insurance ltd.2023'!G21+'Mapfree Insurance Ltd. 2023'!G21+'Kapital Insrance Ltd. 2023'!G21+'Dağlı Sigorta Ltd. 2023'!G21+'Creditwest Insurance Ltd 2023'!G21+'Near East Sigorta'!G21+'AVEON SİGORTA LTD. 2023'!G21+'AXA SİGORTA A.Ş. 2023'!G21</f>
        <v>55227.39</v>
      </c>
      <c r="H20" s="264"/>
      <c r="I20" s="261"/>
      <c r="J20" s="261"/>
      <c r="K20" s="261"/>
      <c r="L20" s="265"/>
    </row>
    <row r="21" spans="1:12" x14ac:dyDescent="0.2">
      <c r="A21" s="262"/>
      <c r="B21" s="283" t="s">
        <v>265</v>
      </c>
      <c r="C21" s="310" t="s">
        <v>41</v>
      </c>
      <c r="D21" s="310"/>
      <c r="E21" s="310"/>
      <c r="F21" s="263"/>
      <c r="G21" s="16">
        <f>'ZİRVE SİGORTA LTD. 2023'!G22+'TÜRK SİGORTA 2023'!G22+'UNİVERSAL SİGORTA 2023'!G22+'ZURİCH SİGORTA 2023'!G22+'TOWER INSURANCE 2023'!G22+'EUROCITY INSURANCE 2023'!G22+'İYİ GELECEK SİGORTA 2023'!G22+'COMMERCIAL INSURANCE 2023'!G22+'TÜRKİYE SİGORTA 2023'!G22+'GÜVEN  SİGORTA LTD 2023'!G22+'GOLD SİGORTA 2023'!G22+'CAN SİGORTA LTD. 2023'!G22+'ANADOLU SİGORTA A.Ş. 2023'!G22+'AS-CAN SİGORTA LTD. 2023'!G22+'GULF SİGORTA A.Ş. 2023'!G22+'AKFİNANS SİGORTA LTD. 2023'!G22+'BEY SİGORTA LTD.2023'!G22+'Segure Insurance Ltd. 2023'!G22+'Limasol Sigorta Ltd. 2023'!G22+'Kıbrıs Sigorta Ltd. 2023'!G22+'Şeker Sigorta Kıbrıs Ltd. 2023'!G22+'İktisat Sigorta Ltd. 2033'!G22+'Northprime Insurance Ltd. 2023'!G22+'Alfa Insurance ltd.2023'!G22+'Mapfree Insurance Ltd. 2023'!G22+'Kapital Insrance Ltd. 2023'!G22+'Dağlı Sigorta Ltd. 2023'!G22+'Creditwest Insurance Ltd 2023'!G22+'Near East Sigorta'!G22+'AVEON SİGORTA LTD. 2023'!G22+'AXA SİGORTA A.Ş. 2023'!G22</f>
        <v>612196927.58999991</v>
      </c>
      <c r="H21" s="264" t="s">
        <v>5</v>
      </c>
      <c r="I21" s="312" t="s">
        <v>48</v>
      </c>
      <c r="J21" s="312"/>
      <c r="K21" s="261"/>
      <c r="L21" s="302">
        <f>'ZİRVE SİGORTA LTD. 2023'!L22+'TÜRK SİGORTA 2023'!L22+'UNİVERSAL SİGORTA 2023'!L22+'ZURİCH SİGORTA 2023'!L22+'TOWER INSURANCE 2023'!L22+'EUROCITY INSURANCE 2023'!L22+'İYİ GELECEK SİGORTA 2023'!L22+'COMMERCIAL INSURANCE 2023'!L22+'TÜRKİYE SİGORTA 2023'!L22+'GÜVEN  SİGORTA LTD 2023'!L22+'GOLD SİGORTA 2023'!L22+'CAN SİGORTA LTD. 2023'!L22+'ANADOLU SİGORTA A.Ş. 2023'!L22+'AS-CAN SİGORTA LTD. 2023'!L22+'GULF SİGORTA A.Ş. 2023'!L22+'AKFİNANS SİGORTA LTD. 2023'!L22+'BEY SİGORTA LTD.2023'!L22+'Segure Insurance Ltd. 2023'!L22+'Limasol Sigorta Ltd. 2023'!L22+'Kıbrıs Sigorta Ltd. 2023'!L22+'Şeker Sigorta Kıbrıs Ltd. 2023'!L22+'İktisat Sigorta Ltd. 2033'!L22+'Northprime Insurance Ltd. 2023'!L22+'Alfa Insurance ltd.2023'!L22+'Mapfree Insurance Ltd. 2023'!L22+'Kapital Insrance Ltd. 2023'!L22+'Dağlı Sigorta Ltd. 2023'!L22+'Creditwest Insurance Ltd 2023'!L22+'Near East Sigorta'!L22+'AVEON SİGORTA LTD. 2023'!L22+'AXA SİGORTA A.Ş. 2023'!L22</f>
        <v>414565896.44999999</v>
      </c>
    </row>
    <row r="22" spans="1:12" x14ac:dyDescent="0.2">
      <c r="A22" s="262"/>
      <c r="B22" s="283" t="s">
        <v>256</v>
      </c>
      <c r="C22" s="283" t="s">
        <v>257</v>
      </c>
      <c r="D22" s="263"/>
      <c r="E22" s="263"/>
      <c r="F22" s="263"/>
      <c r="G22" s="16">
        <f>'ZİRVE SİGORTA LTD. 2023'!G23+'TÜRK SİGORTA 2023'!G23+'UNİVERSAL SİGORTA 2023'!G23+'ZURİCH SİGORTA 2023'!G23+'TOWER INSURANCE 2023'!G23+'EUROCITY INSURANCE 2023'!G23+'İYİ GELECEK SİGORTA 2023'!G23+'COMMERCIAL INSURANCE 2023'!G23+'TÜRKİYE SİGORTA 2023'!G23+'GÜVEN  SİGORTA LTD 2023'!G23+'GOLD SİGORTA 2023'!G23+'CAN SİGORTA LTD. 2023'!G23+'ANADOLU SİGORTA A.Ş. 2023'!G23+'AS-CAN SİGORTA LTD. 2023'!G23+'GULF SİGORTA A.Ş. 2023'!G23+'AKFİNANS SİGORTA LTD. 2023'!G23+'BEY SİGORTA LTD.2023'!G23+'Segure Insurance Ltd. 2023'!G23+'Limasol Sigorta Ltd. 2023'!G23+'Kıbrıs Sigorta Ltd. 2023'!G23+'Şeker Sigorta Kıbrıs Ltd. 2023'!G23+'İktisat Sigorta Ltd. 2033'!G23+'Northprime Insurance Ltd. 2023'!G23+'Alfa Insurance ltd.2023'!G23+'Mapfree Insurance Ltd. 2023'!G23+'Kapital Insrance Ltd. 2023'!G23+'Dağlı Sigorta Ltd. 2023'!G23+'Creditwest Insurance Ltd 2023'!G23+'Near East Sigorta'!G23+'AVEON SİGORTA LTD. 2023'!G23+'AXA SİGORTA A.Ş. 2023'!G23</f>
        <v>92223755.510000005</v>
      </c>
      <c r="H22" s="264"/>
      <c r="I22" s="261" t="s">
        <v>12</v>
      </c>
      <c r="J22" s="261" t="s">
        <v>50</v>
      </c>
      <c r="K22" s="261"/>
      <c r="L22" s="302">
        <f>'ZİRVE SİGORTA LTD. 2023'!L23+'TÜRK SİGORTA 2023'!L23+'UNİVERSAL SİGORTA 2023'!L23+'ZURİCH SİGORTA 2023'!L23+'TOWER INSURANCE 2023'!L23+'EUROCITY INSURANCE 2023'!L23+'İYİ GELECEK SİGORTA 2023'!L23+'COMMERCIAL INSURANCE 2023'!L23+'TÜRKİYE SİGORTA 2023'!L23+'GÜVEN  SİGORTA LTD 2023'!L23+'GOLD SİGORTA 2023'!L23+'CAN SİGORTA LTD. 2023'!L23+'ANADOLU SİGORTA A.Ş. 2023'!L23+'AS-CAN SİGORTA LTD. 2023'!L23+'GULF SİGORTA A.Ş. 2023'!L23+'AKFİNANS SİGORTA LTD. 2023'!L23+'BEY SİGORTA LTD.2023'!L23+'Segure Insurance Ltd. 2023'!L23+'Limasol Sigorta Ltd. 2023'!L23+'Kıbrıs Sigorta Ltd. 2023'!L23+'Şeker Sigorta Kıbrıs Ltd. 2023'!L23+'İktisat Sigorta Ltd. 2033'!L23+'Northprime Insurance Ltd. 2023'!L23+'Alfa Insurance ltd.2023'!L23+'Mapfree Insurance Ltd. 2023'!L23+'Kapital Insrance Ltd. 2023'!L23+'Dağlı Sigorta Ltd. 2023'!L23+'Creditwest Insurance Ltd 2023'!L23+'Near East Sigorta'!L23+'AVEON SİGORTA LTD. 2023'!L23+'AXA SİGORTA A.Ş. 2023'!L23</f>
        <v>390278566</v>
      </c>
    </row>
    <row r="23" spans="1:12" x14ac:dyDescent="0.2">
      <c r="A23" s="262"/>
      <c r="B23" s="283" t="s">
        <v>258</v>
      </c>
      <c r="C23" s="283" t="s">
        <v>266</v>
      </c>
      <c r="D23" s="283"/>
      <c r="E23" s="283"/>
      <c r="F23" s="283"/>
      <c r="G23" s="16">
        <f>'ZİRVE SİGORTA LTD. 2023'!G24+'TÜRK SİGORTA 2023'!G24+'UNİVERSAL SİGORTA 2023'!G24+'ZURİCH SİGORTA 2023'!G24+'TOWER INSURANCE 2023'!G24+'EUROCITY INSURANCE 2023'!G24+'İYİ GELECEK SİGORTA 2023'!G24+'COMMERCIAL INSURANCE 2023'!G24+'TÜRKİYE SİGORTA 2023'!G24+'GÜVEN  SİGORTA LTD 2023'!G24+'GOLD SİGORTA 2023'!G24+'CAN SİGORTA LTD. 2023'!G24+'ANADOLU SİGORTA A.Ş. 2023'!G24+'AS-CAN SİGORTA LTD. 2023'!G24+'GULF SİGORTA A.Ş. 2023'!G24+'AKFİNANS SİGORTA LTD. 2023'!G24+'BEY SİGORTA LTD.2023'!G24+'Segure Insurance Ltd. 2023'!G24+'Limasol Sigorta Ltd. 2023'!G24+'Kıbrıs Sigorta Ltd. 2023'!G24+'Şeker Sigorta Kıbrıs Ltd. 2023'!G24+'İktisat Sigorta Ltd. 2033'!G24+'Northprime Insurance Ltd. 2023'!G24+'Alfa Insurance ltd.2023'!G24+'Mapfree Insurance Ltd. 2023'!G24+'Kapital Insrance Ltd. 2023'!G24+'Dağlı Sigorta Ltd. 2023'!G24+'Creditwest Insurance Ltd 2023'!G24+'Near East Sigorta'!G24+'AVEON SİGORTA LTD. 2023'!G24+'AXA SİGORTA A.Ş. 2023'!G24</f>
        <v>10384356.250000002</v>
      </c>
      <c r="H23" s="264"/>
      <c r="I23" s="261"/>
      <c r="J23" s="261" t="s">
        <v>52</v>
      </c>
      <c r="K23" s="261"/>
      <c r="L23" s="302">
        <f>'ZİRVE SİGORTA LTD. 2023'!L24+'TÜRK SİGORTA 2023'!L24+'UNİVERSAL SİGORTA 2023'!L24+'ZURİCH SİGORTA 2023'!L24+'TOWER INSURANCE 2023'!L24+'EUROCITY INSURANCE 2023'!L24+'İYİ GELECEK SİGORTA 2023'!L24+'COMMERCIAL INSURANCE 2023'!L24+'TÜRKİYE SİGORTA 2023'!L24+'GÜVEN  SİGORTA LTD 2023'!L24+'GOLD SİGORTA 2023'!L24+'CAN SİGORTA LTD. 2023'!L24+'ANADOLU SİGORTA A.Ş. 2023'!L24+'AS-CAN SİGORTA LTD. 2023'!L24+'GULF SİGORTA A.Ş. 2023'!L24+'AKFİNANS SİGORTA LTD. 2023'!L24+'BEY SİGORTA LTD.2023'!L24+'Segure Insurance Ltd. 2023'!L24+'Limasol Sigorta Ltd. 2023'!L24+'Kıbrıs Sigorta Ltd. 2023'!L24+'Şeker Sigorta Kıbrıs Ltd. 2023'!L24+'İktisat Sigorta Ltd. 2033'!L24+'Northprime Insurance Ltd. 2023'!L24+'Alfa Insurance ltd.2023'!L24+'Mapfree Insurance Ltd. 2023'!L24+'Kapital Insrance Ltd. 2023'!L24+'Dağlı Sigorta Ltd. 2023'!L24+'Creditwest Insurance Ltd 2023'!L24+'Near East Sigorta'!L24+'AVEON SİGORTA LTD. 2023'!L24+'AXA SİGORTA A.Ş. 2023'!L24</f>
        <v>221813316</v>
      </c>
    </row>
    <row r="24" spans="1:12" x14ac:dyDescent="0.2">
      <c r="A24" s="262"/>
      <c r="B24" s="283" t="s">
        <v>260</v>
      </c>
      <c r="C24" s="283" t="s">
        <v>267</v>
      </c>
      <c r="D24" s="283"/>
      <c r="E24" s="283"/>
      <c r="F24" s="283"/>
      <c r="G24" s="16">
        <f>'ZİRVE SİGORTA LTD. 2023'!G25+'TÜRK SİGORTA 2023'!G25+'UNİVERSAL SİGORTA 2023'!G25+'ZURİCH SİGORTA 2023'!G25+'TOWER INSURANCE 2023'!G25+'EUROCITY INSURANCE 2023'!G25+'İYİ GELECEK SİGORTA 2023'!G25+'COMMERCIAL INSURANCE 2023'!G25+'TÜRKİYE SİGORTA 2023'!G25+'GÜVEN  SİGORTA LTD 2023'!G25+'GOLD SİGORTA 2023'!G25+'CAN SİGORTA LTD. 2023'!G25+'ANADOLU SİGORTA A.Ş. 2023'!G25+'AS-CAN SİGORTA LTD. 2023'!G25+'GULF SİGORTA A.Ş. 2023'!G25+'AKFİNANS SİGORTA LTD. 2023'!G25+'BEY SİGORTA LTD.2023'!G25+'Segure Insurance Ltd. 2023'!G25+'Limasol Sigorta Ltd. 2023'!G25+'Kıbrıs Sigorta Ltd. 2023'!G25+'Şeker Sigorta Kıbrıs Ltd. 2023'!G25+'İktisat Sigorta Ltd. 2033'!G25+'Northprime Insurance Ltd. 2023'!G25+'Alfa Insurance ltd.2023'!G25+'Mapfree Insurance Ltd. 2023'!G25+'Kapital Insrance Ltd. 2023'!G25+'Dağlı Sigorta Ltd. 2023'!G25+'Creditwest Insurance Ltd 2023'!G25+'Near East Sigorta'!G25+'AVEON SİGORTA LTD. 2023'!G25+'AXA SİGORTA A.Ş. 2023'!G25</f>
        <v>50699468.330000006</v>
      </c>
      <c r="H24" s="264"/>
      <c r="I24" s="261"/>
      <c r="J24" s="261" t="s">
        <v>54</v>
      </c>
      <c r="K24" s="263" t="s">
        <v>33</v>
      </c>
      <c r="L24" s="302">
        <f>'ZİRVE SİGORTA LTD. 2023'!L25+'TÜRK SİGORTA 2023'!L25+'UNİVERSAL SİGORTA 2023'!L25+'ZURİCH SİGORTA 2023'!L25+'TOWER INSURANCE 2023'!L25+'EUROCITY INSURANCE 2023'!L25+'İYİ GELECEK SİGORTA 2023'!L25+'COMMERCIAL INSURANCE 2023'!L25+'TÜRKİYE SİGORTA 2023'!L25+'GÜVEN  SİGORTA LTD 2023'!L25+'GOLD SİGORTA 2023'!L25+'CAN SİGORTA LTD. 2023'!L25+'ANADOLU SİGORTA A.Ş. 2023'!L25+'AS-CAN SİGORTA LTD. 2023'!L25+'GULF SİGORTA A.Ş. 2023'!L25+'AKFİNANS SİGORTA LTD. 2023'!L25+'BEY SİGORTA LTD.2023'!L25+'Segure Insurance Ltd. 2023'!L25+'Limasol Sigorta Ltd. 2023'!L25+'Kıbrıs Sigorta Ltd. 2023'!L25+'Şeker Sigorta Kıbrıs Ltd. 2023'!L25+'İktisat Sigorta Ltd. 2033'!L25+'Northprime Insurance Ltd. 2023'!L25+'Alfa Insurance ltd.2023'!L25+'Mapfree Insurance Ltd. 2023'!L25+'Kapital Insrance Ltd. 2023'!L25+'Dağlı Sigorta Ltd. 2023'!L25+'Creditwest Insurance Ltd 2023'!L25+'Near East Sigorta'!L25+'AVEON SİGORTA LTD. 2023'!L25+'AXA SİGORTA A.Ş. 2023'!L25</f>
        <v>5033300</v>
      </c>
    </row>
    <row r="25" spans="1:12" x14ac:dyDescent="0.2">
      <c r="A25" s="262"/>
      <c r="B25" s="283" t="s">
        <v>255</v>
      </c>
      <c r="C25" s="283" t="s">
        <v>261</v>
      </c>
      <c r="D25" s="283"/>
      <c r="E25" s="283"/>
      <c r="F25" s="283"/>
      <c r="G25" s="16">
        <f>'ZİRVE SİGORTA LTD. 2023'!G26+'TÜRK SİGORTA 2023'!G26+'UNİVERSAL SİGORTA 2023'!G26+'ZURİCH SİGORTA 2023'!G26+'TOWER INSURANCE 2023'!G26+'EUROCITY INSURANCE 2023'!G26+'İYİ GELECEK SİGORTA 2023'!G26+'COMMERCIAL INSURANCE 2023'!G26+'TÜRKİYE SİGORTA 2023'!G26+'GÜVEN  SİGORTA LTD 2023'!G26+'GOLD SİGORTA 2023'!G26+'CAN SİGORTA LTD. 2023'!G26+'ANADOLU SİGORTA A.Ş. 2023'!G26+'AS-CAN SİGORTA LTD. 2023'!G26+'GULF SİGORTA A.Ş. 2023'!G26+'AKFİNANS SİGORTA LTD. 2023'!G26+'BEY SİGORTA LTD.2023'!G26+'Segure Insurance Ltd. 2023'!G26+'Limasol Sigorta Ltd. 2023'!G26+'Kıbrıs Sigorta Ltd. 2023'!G26+'Şeker Sigorta Kıbrıs Ltd. 2023'!G26+'İktisat Sigorta Ltd. 2033'!G26+'Northprime Insurance Ltd. 2023'!G26+'Alfa Insurance ltd.2023'!G26+'Mapfree Insurance Ltd. 2023'!G26+'Kapital Insrance Ltd. 2023'!G26+'Dağlı Sigorta Ltd. 2023'!G26+'Creditwest Insurance Ltd 2023'!G26+'Near East Sigorta'!G26+'AVEON SİGORTA LTD. 2023'!G26+'AXA SİGORTA A.Ş. 2023'!G26</f>
        <v>416865326.61000001</v>
      </c>
      <c r="H25" s="264"/>
      <c r="I25" s="261" t="s">
        <v>15</v>
      </c>
      <c r="J25" s="261" t="s">
        <v>55</v>
      </c>
      <c r="K25" s="261"/>
      <c r="L25" s="302">
        <f>'ZİRVE SİGORTA LTD. 2023'!L26+'TÜRK SİGORTA 2023'!L26+'UNİVERSAL SİGORTA 2023'!L26+'ZURİCH SİGORTA 2023'!L26+'TOWER INSURANCE 2023'!L26+'EUROCITY INSURANCE 2023'!L26+'İYİ GELECEK SİGORTA 2023'!L26+'COMMERCIAL INSURANCE 2023'!L26+'TÜRKİYE SİGORTA 2023'!L26+'GÜVEN  SİGORTA LTD 2023'!L26+'GOLD SİGORTA 2023'!L26+'CAN SİGORTA LTD. 2023'!L26+'ANADOLU SİGORTA A.Ş. 2023'!L26+'AS-CAN SİGORTA LTD. 2023'!L26+'GULF SİGORTA A.Ş. 2023'!L26+'AKFİNANS SİGORTA LTD. 2023'!L26+'BEY SİGORTA LTD.2023'!L26+'Segure Insurance Ltd. 2023'!L26+'Limasol Sigorta Ltd. 2023'!L26+'Kıbrıs Sigorta Ltd. 2023'!L26+'Şeker Sigorta Kıbrıs Ltd. 2023'!L26+'İktisat Sigorta Ltd. 2033'!L26+'Northprime Insurance Ltd. 2023'!L26+'Alfa Insurance ltd.2023'!L26+'Mapfree Insurance Ltd. 2023'!L26+'Kapital Insrance Ltd. 2023'!L26+'Dağlı Sigorta Ltd. 2023'!L26+'Creditwest Insurance Ltd 2023'!L26+'Near East Sigorta'!L26+'AVEON SİGORTA LTD. 2023'!L26+'AXA SİGORTA A.Ş. 2023'!L26</f>
        <v>0</v>
      </c>
    </row>
    <row r="26" spans="1:12" x14ac:dyDescent="0.2">
      <c r="A26" s="11"/>
      <c r="B26" s="283" t="s">
        <v>264</v>
      </c>
      <c r="C26" s="310" t="s">
        <v>43</v>
      </c>
      <c r="D26" s="310"/>
      <c r="E26" s="310"/>
      <c r="F26" s="263" t="s">
        <v>33</v>
      </c>
      <c r="G26" s="16">
        <f>'ZİRVE SİGORTA LTD. 2023'!G27+'TÜRK SİGORTA 2023'!G27+'UNİVERSAL SİGORTA 2023'!G27+'ZURİCH SİGORTA 2023'!G27+'TOWER INSURANCE 2023'!G27+'EUROCITY INSURANCE 2023'!G27+'İYİ GELECEK SİGORTA 2023'!G27+'COMMERCIAL INSURANCE 2023'!G27+'TÜRKİYE SİGORTA 2023'!G27+'GÜVEN  SİGORTA LTD 2023'!G27+'GOLD SİGORTA 2023'!G27+'CAN SİGORTA LTD. 2023'!G27+'ANADOLU SİGORTA A.Ş. 2023'!G27+'AS-CAN SİGORTA LTD. 2023'!G27+'GULF SİGORTA A.Ş. 2023'!G27+'AKFİNANS SİGORTA LTD. 2023'!G27+'BEY SİGORTA LTD.2023'!G27+'Segure Insurance Ltd. 2023'!G27+'Limasol Sigorta Ltd. 2023'!G27+'Kıbrıs Sigorta Ltd. 2023'!G27+'Şeker Sigorta Kıbrıs Ltd. 2023'!G27+'İktisat Sigorta Ltd. 2033'!G27+'Northprime Insurance Ltd. 2023'!G27+'Alfa Insurance ltd.2023'!G27+'Mapfree Insurance Ltd. 2023'!G27+'Kapital Insrance Ltd. 2023'!G27+'Dağlı Sigorta Ltd. 2023'!G27+'Creditwest Insurance Ltd 2023'!G27+'Near East Sigorta'!G27+'AVEON SİGORTA LTD. 2023'!G27+'AXA SİGORTA A.Ş. 2023'!G27</f>
        <v>3968979.8</v>
      </c>
      <c r="H26" s="264"/>
      <c r="I26" s="261" t="s">
        <v>19</v>
      </c>
      <c r="J26" s="261" t="s">
        <v>57</v>
      </c>
      <c r="K26" s="261"/>
      <c r="L26" s="302">
        <f>'ZİRVE SİGORTA LTD. 2023'!L27+'TÜRK SİGORTA 2023'!L27+'UNİVERSAL SİGORTA 2023'!L27+'ZURİCH SİGORTA 2023'!L27+'TOWER INSURANCE 2023'!L27+'EUROCITY INSURANCE 2023'!L27+'İYİ GELECEK SİGORTA 2023'!L27+'COMMERCIAL INSURANCE 2023'!L27+'TÜRKİYE SİGORTA 2023'!L27+'GÜVEN  SİGORTA LTD 2023'!L27+'GOLD SİGORTA 2023'!L27+'CAN SİGORTA LTD. 2023'!L27+'ANADOLU SİGORTA A.Ş. 2023'!L27+'AS-CAN SİGORTA LTD. 2023'!L27+'GULF SİGORTA A.Ş. 2023'!L27+'AKFİNANS SİGORTA LTD. 2023'!L27+'BEY SİGORTA LTD.2023'!L27+'Segure Insurance Ltd. 2023'!L27+'Limasol Sigorta Ltd. 2023'!L27+'Kıbrıs Sigorta Ltd. 2023'!L27+'Şeker Sigorta Kıbrıs Ltd. 2023'!L27+'İktisat Sigorta Ltd. 2033'!L27+'Northprime Insurance Ltd. 2023'!L27+'Alfa Insurance ltd.2023'!L27+'Mapfree Insurance Ltd. 2023'!L27+'Kapital Insrance Ltd. 2023'!L27+'Dağlı Sigorta Ltd. 2023'!L27+'Creditwest Insurance Ltd 2023'!L27+'Near East Sigorta'!L27+'AVEON SİGORTA LTD. 2023'!L27+'AXA SİGORTA A.Ş. 2023'!L27</f>
        <v>3417739</v>
      </c>
    </row>
    <row r="27" spans="1:12" x14ac:dyDescent="0.2">
      <c r="A27" s="262"/>
      <c r="B27" s="283" t="s">
        <v>268</v>
      </c>
      <c r="C27" s="315" t="s">
        <v>269</v>
      </c>
      <c r="D27" s="316"/>
      <c r="E27" s="316"/>
      <c r="F27" s="283" t="s">
        <v>33</v>
      </c>
      <c r="G27" s="16">
        <f>'ZİRVE SİGORTA LTD. 2023'!G28+'TÜRK SİGORTA 2023'!G28+'UNİVERSAL SİGORTA 2023'!G28+'ZURİCH SİGORTA 2023'!G28+'TOWER INSURANCE 2023'!G28+'EUROCITY INSURANCE 2023'!G28+'İYİ GELECEK SİGORTA 2023'!G28+'COMMERCIAL INSURANCE 2023'!G28+'TÜRKİYE SİGORTA 2023'!G28+'GÜVEN  SİGORTA LTD 2023'!G28+'GOLD SİGORTA 2023'!G28+'CAN SİGORTA LTD. 2023'!G28+'ANADOLU SİGORTA A.Ş. 2023'!G28+'AS-CAN SİGORTA LTD. 2023'!G28+'GULF SİGORTA A.Ş. 2023'!G28+'AKFİNANS SİGORTA LTD. 2023'!G28+'BEY SİGORTA LTD.2023'!G28+'Segure Insurance Ltd. 2023'!G28+'Limasol Sigorta Ltd. 2023'!G28+'Kıbrıs Sigorta Ltd. 2023'!G28+'Şeker Sigorta Kıbrıs Ltd. 2023'!G28+'İktisat Sigorta Ltd. 2033'!G28+'Northprime Insurance Ltd. 2023'!G28+'Alfa Insurance ltd.2023'!G28+'Mapfree Insurance Ltd. 2023'!G28+'Kapital Insrance Ltd. 2023'!G28+'Dağlı Sigorta Ltd. 2023'!G28+'Creditwest Insurance Ltd 2023'!G28+'Near East Sigorta'!G28+'AVEON SİGORTA LTD. 2023'!G28+'AXA SİGORTA A.Ş. 2023'!G28</f>
        <v>-116322.44</v>
      </c>
      <c r="H27" s="264"/>
      <c r="I27" s="261" t="s">
        <v>22</v>
      </c>
      <c r="J27" s="261" t="s">
        <v>59</v>
      </c>
      <c r="K27" s="261"/>
      <c r="L27" s="302">
        <f>'ZİRVE SİGORTA LTD. 2023'!L28+'TÜRK SİGORTA 2023'!L28+'UNİVERSAL SİGORTA 2023'!L28+'ZURİCH SİGORTA 2023'!L28+'TOWER INSURANCE 2023'!L28+'EUROCITY INSURANCE 2023'!L28+'İYİ GELECEK SİGORTA 2023'!L28+'COMMERCIAL INSURANCE 2023'!L28+'TÜRKİYE SİGORTA 2023'!L28+'GÜVEN  SİGORTA LTD 2023'!L28+'GOLD SİGORTA 2023'!L28+'CAN SİGORTA LTD. 2023'!L28+'ANADOLU SİGORTA A.Ş. 2023'!L28+'AS-CAN SİGORTA LTD. 2023'!L28+'GULF SİGORTA A.Ş. 2023'!L28+'AKFİNANS SİGORTA LTD. 2023'!L28+'BEY SİGORTA LTD.2023'!L28+'Segure Insurance Ltd. 2023'!L28+'Limasol Sigorta Ltd. 2023'!L28+'Kıbrıs Sigorta Ltd. 2023'!L28+'Şeker Sigorta Kıbrıs Ltd. 2023'!L28+'İktisat Sigorta Ltd. 2033'!L28+'Northprime Insurance Ltd. 2023'!L28+'Alfa Insurance ltd.2023'!L28+'Mapfree Insurance Ltd. 2023'!L28+'Kapital Insrance Ltd. 2023'!L28+'Dağlı Sigorta Ltd. 2023'!L28+'Creditwest Insurance Ltd 2023'!L28+'Near East Sigorta'!L28+'AVEON SİGORTA LTD. 2023'!L28+'AXA SİGORTA A.Ş. 2023'!L28</f>
        <v>14232740.850000001</v>
      </c>
    </row>
    <row r="28" spans="1:12" x14ac:dyDescent="0.2">
      <c r="A28" s="262"/>
      <c r="B28" s="283" t="s">
        <v>270</v>
      </c>
      <c r="C28" s="315" t="s">
        <v>271</v>
      </c>
      <c r="D28" s="315"/>
      <c r="E28" s="315"/>
      <c r="F28" s="283"/>
      <c r="G28" s="16">
        <f>'ZİRVE SİGORTA LTD. 2023'!G29+'TÜRK SİGORTA 2023'!G29+'UNİVERSAL SİGORTA 2023'!G29+'ZURİCH SİGORTA 2023'!G29+'TOWER INSURANCE 2023'!G29+'EUROCITY INSURANCE 2023'!G29+'İYİ GELECEK SİGORTA 2023'!G29+'COMMERCIAL INSURANCE 2023'!G29+'TÜRKİYE SİGORTA 2023'!G29+'GÜVEN  SİGORTA LTD 2023'!G29+'GOLD SİGORTA 2023'!G29+'CAN SİGORTA LTD. 2023'!G29+'ANADOLU SİGORTA A.Ş. 2023'!G29+'AS-CAN SİGORTA LTD. 2023'!G29+'GULF SİGORTA A.Ş. 2023'!G29+'AKFİNANS SİGORTA LTD. 2023'!G29+'BEY SİGORTA LTD.2023'!G29+'Segure Insurance Ltd. 2023'!G29+'Limasol Sigorta Ltd. 2023'!G29+'Kıbrıs Sigorta Ltd. 2023'!G29+'Şeker Sigorta Kıbrıs Ltd. 2023'!G29+'İktisat Sigorta Ltd. 2033'!G29+'Northprime Insurance Ltd. 2023'!G29+'Alfa Insurance ltd.2023'!G29+'Mapfree Insurance Ltd. 2023'!G29+'Kapital Insrance Ltd. 2023'!G29+'Dağlı Sigorta Ltd. 2023'!G29+'Creditwest Insurance Ltd 2023'!G29+'Near East Sigorta'!G29+'AVEON SİGORTA LTD. 2023'!G29+'AXA SİGORTA A.Ş. 2023'!G29</f>
        <v>0</v>
      </c>
      <c r="H28" s="264"/>
      <c r="I28" s="261" t="s">
        <v>25</v>
      </c>
      <c r="J28" s="261" t="s">
        <v>61</v>
      </c>
      <c r="K28" s="261"/>
      <c r="L28" s="302">
        <f>'ZİRVE SİGORTA LTD. 2023'!L29+'TÜRK SİGORTA 2023'!L29+'UNİVERSAL SİGORTA 2023'!L29+'ZURİCH SİGORTA 2023'!L29+'TOWER INSURANCE 2023'!L29+'EUROCITY INSURANCE 2023'!L29+'İYİ GELECEK SİGORTA 2023'!L29+'COMMERCIAL INSURANCE 2023'!L29+'TÜRKİYE SİGORTA 2023'!L29+'GÜVEN  SİGORTA LTD 2023'!L29+'GOLD SİGORTA 2023'!L29+'CAN SİGORTA LTD. 2023'!L29+'ANADOLU SİGORTA A.Ş. 2023'!L29+'AS-CAN SİGORTA LTD. 2023'!L29+'GULF SİGORTA A.Ş. 2023'!L29+'AKFİNANS SİGORTA LTD. 2023'!L29+'BEY SİGORTA LTD.2023'!L29+'Segure Insurance Ltd. 2023'!L29+'Limasol Sigorta Ltd. 2023'!L29+'Kıbrıs Sigorta Ltd. 2023'!L29+'Şeker Sigorta Kıbrıs Ltd. 2023'!L29+'İktisat Sigorta Ltd. 2033'!L29+'Northprime Insurance Ltd. 2023'!L29+'Alfa Insurance ltd.2023'!L29+'Mapfree Insurance Ltd. 2023'!L29+'Kapital Insrance Ltd. 2023'!L29+'Dağlı Sigorta Ltd. 2023'!L29+'Creditwest Insurance Ltd 2023'!L29+'Near East Sigorta'!L29+'AVEON SİGORTA LTD. 2023'!L29+'AXA SİGORTA A.Ş. 2023'!L29</f>
        <v>3216837</v>
      </c>
    </row>
    <row r="29" spans="1:12" x14ac:dyDescent="0.2">
      <c r="A29" s="262"/>
      <c r="B29" s="263" t="s">
        <v>22</v>
      </c>
      <c r="C29" s="310" t="s">
        <v>14</v>
      </c>
      <c r="D29" s="310"/>
      <c r="E29" s="310"/>
      <c r="F29" s="263"/>
      <c r="G29" s="16">
        <f>'ZİRVE SİGORTA LTD. 2023'!G30+'TÜRK SİGORTA 2023'!G30+'UNİVERSAL SİGORTA 2023'!G30+'ZURİCH SİGORTA 2023'!G30+'TOWER INSURANCE 2023'!G30+'EUROCITY INSURANCE 2023'!G30+'İYİ GELECEK SİGORTA 2023'!G30+'COMMERCIAL INSURANCE 2023'!G30+'TÜRKİYE SİGORTA 2023'!G30+'GÜVEN  SİGORTA LTD 2023'!G30+'GOLD SİGORTA 2023'!G30+'CAN SİGORTA LTD. 2023'!G30+'ANADOLU SİGORTA A.Ş. 2023'!G30+'AS-CAN SİGORTA LTD. 2023'!G30+'GULF SİGORTA A.Ş. 2023'!G30+'AKFİNANS SİGORTA LTD. 2023'!G30+'BEY SİGORTA LTD.2023'!G30+'Segure Insurance Ltd. 2023'!G30+'Limasol Sigorta Ltd. 2023'!G30+'Kıbrıs Sigorta Ltd. 2023'!G30+'Şeker Sigorta Kıbrıs Ltd. 2023'!G30+'İktisat Sigorta Ltd. 2033'!G30+'Northprime Insurance Ltd. 2023'!G30+'Alfa Insurance ltd.2023'!G30+'Mapfree Insurance Ltd. 2023'!G30+'Kapital Insrance Ltd. 2023'!G30+'Dağlı Sigorta Ltd. 2023'!G30+'Creditwest Insurance Ltd 2023'!G30+'Near East Sigorta'!G30+'AVEON SİGORTA LTD. 2023'!G30+'AXA SİGORTA A.Ş. 2023'!G30</f>
        <v>16328797.889999999</v>
      </c>
      <c r="H29" s="264"/>
      <c r="I29" s="261" t="s">
        <v>63</v>
      </c>
      <c r="J29" s="261" t="s">
        <v>64</v>
      </c>
      <c r="K29" s="261"/>
      <c r="L29" s="302">
        <f>'ZİRVE SİGORTA LTD. 2023'!L30+'TÜRK SİGORTA 2023'!L30+'UNİVERSAL SİGORTA 2023'!L30+'ZURİCH SİGORTA 2023'!L30+'TOWER INSURANCE 2023'!L30+'EUROCITY INSURANCE 2023'!L30+'İYİ GELECEK SİGORTA 2023'!L30+'COMMERCIAL INSURANCE 2023'!L30+'TÜRKİYE SİGORTA 2023'!L30+'GÜVEN  SİGORTA LTD 2023'!L30+'GOLD SİGORTA 2023'!L30+'CAN SİGORTA LTD. 2023'!L30+'ANADOLU SİGORTA A.Ş. 2023'!L30+'AS-CAN SİGORTA LTD. 2023'!L30+'GULF SİGORTA A.Ş. 2023'!L30+'AKFİNANS SİGORTA LTD. 2023'!L30+'BEY SİGORTA LTD.2023'!L30+'Segure Insurance Ltd. 2023'!L30+'Limasol Sigorta Ltd. 2023'!L30+'Kıbrıs Sigorta Ltd. 2023'!L30+'Şeker Sigorta Kıbrıs Ltd. 2023'!L30+'İktisat Sigorta Ltd. 2033'!L30+'Northprime Insurance Ltd. 2023'!L30+'Alfa Insurance ltd.2023'!L30+'Mapfree Insurance Ltd. 2023'!L30+'Kapital Insrance Ltd. 2023'!L30+'Dağlı Sigorta Ltd. 2023'!L30+'Creditwest Insurance Ltd 2023'!L30+'Near East Sigorta'!L30+'AVEON SİGORTA LTD. 2023'!L30+'AXA SİGORTA A.Ş. 2023'!L30</f>
        <v>5637293</v>
      </c>
    </row>
    <row r="30" spans="1:12" x14ac:dyDescent="0.2">
      <c r="A30" s="262"/>
      <c r="B30" s="263" t="s">
        <v>25</v>
      </c>
      <c r="C30" s="310" t="s">
        <v>45</v>
      </c>
      <c r="D30" s="310"/>
      <c r="E30" s="310"/>
      <c r="F30" s="263"/>
      <c r="G30" s="16">
        <f>'ZİRVE SİGORTA LTD. 2023'!G31+'TÜRK SİGORTA 2023'!G31+'UNİVERSAL SİGORTA 2023'!G31+'ZURİCH SİGORTA 2023'!G31+'TOWER INSURANCE 2023'!G31+'EUROCITY INSURANCE 2023'!G31+'İYİ GELECEK SİGORTA 2023'!G31+'COMMERCIAL INSURANCE 2023'!G31+'TÜRKİYE SİGORTA 2023'!G31+'GÜVEN  SİGORTA LTD 2023'!G31+'GOLD SİGORTA 2023'!G31+'CAN SİGORTA LTD. 2023'!G31+'ANADOLU SİGORTA A.Ş. 2023'!G31+'AS-CAN SİGORTA LTD. 2023'!G31+'GULF SİGORTA A.Ş. 2023'!G31+'AKFİNANS SİGORTA LTD. 2023'!G31+'BEY SİGORTA LTD.2023'!G31+'Segure Insurance Ltd. 2023'!G31+'Limasol Sigorta Ltd. 2023'!G31+'Kıbrıs Sigorta Ltd. 2023'!G31+'Şeker Sigorta Kıbrıs Ltd. 2023'!G31+'İktisat Sigorta Ltd. 2033'!G31+'Northprime Insurance Ltd. 2023'!G31+'Alfa Insurance ltd.2023'!G31+'Mapfree Insurance Ltd. 2023'!G31+'Kapital Insrance Ltd. 2023'!G31+'Dağlı Sigorta Ltd. 2023'!G31+'Creditwest Insurance Ltd 2023'!G31+'Near East Sigorta'!G31+'AVEON SİGORTA LTD. 2023'!G31+'AXA SİGORTA A.Ş. 2023'!G31</f>
        <v>1159446</v>
      </c>
      <c r="H30" s="264"/>
      <c r="I30" s="261" t="s">
        <v>65</v>
      </c>
      <c r="J30" s="261" t="s">
        <v>66</v>
      </c>
      <c r="K30" s="261"/>
      <c r="L30" s="302">
        <f>'ZİRVE SİGORTA LTD. 2023'!L31+'TÜRK SİGORTA 2023'!L31+'UNİVERSAL SİGORTA 2023'!L31+'ZURİCH SİGORTA 2023'!L31+'TOWER INSURANCE 2023'!L31+'EUROCITY INSURANCE 2023'!L31+'İYİ GELECEK SİGORTA 2023'!L31+'COMMERCIAL INSURANCE 2023'!L31+'TÜRKİYE SİGORTA 2023'!L31+'GÜVEN  SİGORTA LTD 2023'!L31+'GOLD SİGORTA 2023'!L31+'CAN SİGORTA LTD. 2023'!L31+'ANADOLU SİGORTA A.Ş. 2023'!L31+'AS-CAN SİGORTA LTD. 2023'!L31+'GULF SİGORTA A.Ş. 2023'!L31+'AKFİNANS SİGORTA LTD. 2023'!L31+'BEY SİGORTA LTD.2023'!L31+'Segure Insurance Ltd. 2023'!L31+'Limasol Sigorta Ltd. 2023'!L31+'Kıbrıs Sigorta Ltd. 2023'!L31+'Şeker Sigorta Kıbrıs Ltd. 2023'!L31+'İktisat Sigorta Ltd. 2033'!L31+'Northprime Insurance Ltd. 2023'!L31+'Alfa Insurance ltd.2023'!L31+'Mapfree Insurance Ltd. 2023'!L31+'Kapital Insrance Ltd. 2023'!L31+'Dağlı Sigorta Ltd. 2023'!L31+'Creditwest Insurance Ltd 2023'!L31+'Near East Sigorta'!L31+'AVEON SİGORTA LTD. 2023'!L31+'AXA SİGORTA A.Ş. 2023'!L31</f>
        <v>0</v>
      </c>
    </row>
    <row r="31" spans="1:12" x14ac:dyDescent="0.2">
      <c r="A31" s="262"/>
      <c r="B31" s="283" t="s">
        <v>272</v>
      </c>
      <c r="C31" s="315" t="s">
        <v>273</v>
      </c>
      <c r="D31" s="316"/>
      <c r="E31" s="316"/>
      <c r="F31" s="263"/>
      <c r="G31" s="16">
        <f>'ZİRVE SİGORTA LTD. 2023'!G32+'TÜRK SİGORTA 2023'!G32+'UNİVERSAL SİGORTA 2023'!G32+'ZURİCH SİGORTA 2023'!G32+'TOWER INSURANCE 2023'!G32+'EUROCITY INSURANCE 2023'!G32+'İYİ GELECEK SİGORTA 2023'!G32+'COMMERCIAL INSURANCE 2023'!G32+'TÜRKİYE SİGORTA 2023'!G32+'GÜVEN  SİGORTA LTD 2023'!G32+'GOLD SİGORTA 2023'!G32+'CAN SİGORTA LTD. 2023'!G32+'ANADOLU SİGORTA A.Ş. 2023'!G32+'AS-CAN SİGORTA LTD. 2023'!G32+'GULF SİGORTA A.Ş. 2023'!G32+'AKFİNANS SİGORTA LTD. 2023'!G32+'BEY SİGORTA LTD.2023'!G32+'Segure Insurance Ltd. 2023'!G32+'Limasol Sigorta Ltd. 2023'!G32+'Kıbrıs Sigorta Ltd. 2023'!G32+'Şeker Sigorta Kıbrıs Ltd. 2023'!G32+'İktisat Sigorta Ltd. 2033'!G32+'Northprime Insurance Ltd. 2023'!G32+'Alfa Insurance ltd.2023'!G32+'Mapfree Insurance Ltd. 2023'!G32+'Kapital Insrance Ltd. 2023'!G32+'Dağlı Sigorta Ltd. 2023'!G32+'Creditwest Insurance Ltd 2023'!G32+'Near East Sigorta'!G32+'AVEON SİGORTA LTD. 2023'!G32+'AXA SİGORTA A.Ş. 2023'!G32</f>
        <v>0</v>
      </c>
      <c r="H31" s="264"/>
      <c r="I31" s="261" t="s">
        <v>68</v>
      </c>
      <c r="J31" s="261" t="s">
        <v>85</v>
      </c>
      <c r="K31" s="263" t="s">
        <v>33</v>
      </c>
      <c r="L31" s="302">
        <f>'ZİRVE SİGORTA LTD. 2023'!L32+'TÜRK SİGORTA 2023'!L32+'UNİVERSAL SİGORTA 2023'!L32+'ZURİCH SİGORTA 2023'!L32+'TOWER INSURANCE 2023'!L32+'EUROCITY INSURANCE 2023'!L32+'İYİ GELECEK SİGORTA 2023'!L32+'COMMERCIAL INSURANCE 2023'!L32+'TÜRKİYE SİGORTA 2023'!L32+'GÜVEN  SİGORTA LTD 2023'!L32+'GOLD SİGORTA 2023'!L32+'CAN SİGORTA LTD. 2023'!L32+'ANADOLU SİGORTA A.Ş. 2023'!L32+'AS-CAN SİGORTA LTD. 2023'!L32+'GULF SİGORTA A.Ş. 2023'!L32+'AKFİNANS SİGORTA LTD. 2023'!L32+'BEY SİGORTA LTD.2023'!L32+'Segure Insurance Ltd. 2023'!L32+'Limasol Sigorta Ltd. 2023'!L32+'Kıbrıs Sigorta Ltd. 2023'!L32+'Şeker Sigorta Kıbrıs Ltd. 2023'!L32+'İktisat Sigorta Ltd. 2033'!L32+'Northprime Insurance Ltd. 2023'!L32+'Alfa Insurance ltd.2023'!L32+'Mapfree Insurance Ltd. 2023'!L32+'Kapital Insrance Ltd. 2023'!L32+'Dağlı Sigorta Ltd. 2023'!L32+'Creditwest Insurance Ltd 2023'!L32+'Near East Sigorta'!L32+'AVEON SİGORTA LTD. 2023'!L32+'AXA SİGORTA A.Ş. 2023'!L32</f>
        <v>-886575.83999999985</v>
      </c>
    </row>
    <row r="32" spans="1:12" x14ac:dyDescent="0.2">
      <c r="A32" s="11"/>
      <c r="B32" s="283" t="s">
        <v>274</v>
      </c>
      <c r="C32" s="310" t="s">
        <v>47</v>
      </c>
      <c r="D32" s="310"/>
      <c r="E32" s="310"/>
      <c r="F32" s="263"/>
      <c r="G32" s="16">
        <f>'ZİRVE SİGORTA LTD. 2023'!G33+'TÜRK SİGORTA 2023'!G33+'UNİVERSAL SİGORTA 2023'!G33+'ZURİCH SİGORTA 2023'!G33+'TOWER INSURANCE 2023'!G33+'EUROCITY INSURANCE 2023'!G33+'İYİ GELECEK SİGORTA 2023'!G33+'COMMERCIAL INSURANCE 2023'!G33+'TÜRKİYE SİGORTA 2023'!G33+'GÜVEN  SİGORTA LTD 2023'!G33+'GOLD SİGORTA 2023'!G33+'CAN SİGORTA LTD. 2023'!G33+'ANADOLU SİGORTA A.Ş. 2023'!G33+'AS-CAN SİGORTA LTD. 2023'!G33+'GULF SİGORTA A.Ş. 2023'!G33+'AKFİNANS SİGORTA LTD. 2023'!G33+'BEY SİGORTA LTD.2023'!G33+'Segure Insurance Ltd. 2023'!G33+'Limasol Sigorta Ltd. 2023'!G33+'Kıbrıs Sigorta Ltd. 2023'!G33+'Şeker Sigorta Kıbrıs Ltd. 2023'!G33+'İktisat Sigorta Ltd. 2033'!G33+'Northprime Insurance Ltd. 2023'!G33+'Alfa Insurance ltd.2023'!G33+'Mapfree Insurance Ltd. 2023'!G33+'Kapital Insrance Ltd. 2023'!G33+'Dağlı Sigorta Ltd. 2023'!G33+'Creditwest Insurance Ltd 2023'!G33+'Near East Sigorta'!G33+'AVEON SİGORTA LTD. 2023'!G33+'AXA SİGORTA A.Ş. 2023'!G33</f>
        <v>48202818.270000003</v>
      </c>
      <c r="H32" s="264"/>
      <c r="I32" s="261"/>
      <c r="J32" s="261" t="s">
        <v>70</v>
      </c>
      <c r="K32" s="263" t="s">
        <v>33</v>
      </c>
      <c r="L32" s="302">
        <f>'ZİRVE SİGORTA LTD. 2023'!L33+'TÜRK SİGORTA 2023'!L33+'UNİVERSAL SİGORTA 2023'!L33+'ZURİCH SİGORTA 2023'!L33+'TOWER INSURANCE 2023'!L33+'EUROCITY INSURANCE 2023'!L33+'İYİ GELECEK SİGORTA 2023'!L33+'COMMERCIAL INSURANCE 2023'!L33+'TÜRKİYE SİGORTA 2023'!L33+'GÜVEN  SİGORTA LTD 2023'!L33+'GOLD SİGORTA 2023'!L33+'CAN SİGORTA LTD. 2023'!L33+'ANADOLU SİGORTA A.Ş. 2023'!L33+'AS-CAN SİGORTA LTD. 2023'!L33+'GULF SİGORTA A.Ş. 2023'!L33+'AKFİNANS SİGORTA LTD. 2023'!L33+'BEY SİGORTA LTD.2023'!L33+'Segure Insurance Ltd. 2023'!L33+'Limasol Sigorta Ltd. 2023'!L33+'Kıbrıs Sigorta Ltd. 2023'!L33+'Şeker Sigorta Kıbrıs Ltd. 2023'!L33+'İktisat Sigorta Ltd. 2033'!L33+'Northprime Insurance Ltd. 2023'!L33+'Alfa Insurance ltd.2023'!L33+'Mapfree Insurance Ltd. 2023'!L33+'Kapital Insrance Ltd. 2023'!L33+'Dağlı Sigorta Ltd. 2023'!L33+'Creditwest Insurance Ltd 2023'!L33+'Near East Sigorta'!L33+'AVEON SİGORTA LTD. 2023'!L33+'AXA SİGORTA A.Ş. 2023'!L33</f>
        <v>4623984.7699999996</v>
      </c>
    </row>
    <row r="33" spans="1:12" x14ac:dyDescent="0.2">
      <c r="A33" s="11"/>
      <c r="B33" s="283"/>
      <c r="C33" s="317"/>
      <c r="D33" s="317"/>
      <c r="E33" s="317"/>
      <c r="F33" s="317"/>
      <c r="G33" s="16"/>
      <c r="H33" s="264"/>
      <c r="I33" s="261"/>
      <c r="J33" s="261"/>
      <c r="K33" s="263"/>
      <c r="L33" s="18"/>
    </row>
    <row r="34" spans="1:12" x14ac:dyDescent="0.2">
      <c r="A34" s="262" t="s">
        <v>5</v>
      </c>
      <c r="B34" s="262" t="s">
        <v>49</v>
      </c>
      <c r="C34" s="310"/>
      <c r="D34" s="310"/>
      <c r="E34" s="310"/>
      <c r="F34" s="263"/>
      <c r="G34" s="16">
        <f>'ZİRVE SİGORTA LTD. 2023'!G35+'TÜRK SİGORTA 2023'!G35+'UNİVERSAL SİGORTA 2023'!G35+'ZURİCH SİGORTA 2023'!G35+'TOWER INSURANCE 2023'!G35+'EUROCITY INSURANCE 2023'!G35+'İYİ GELECEK SİGORTA 2023'!G35+'COMMERCIAL INSURANCE 2023'!G35+'TÜRKİYE SİGORTA 2023'!G35+'GÜVEN  SİGORTA LTD 2023'!G35+'GOLD SİGORTA 2023'!G35+'CAN SİGORTA LTD. 2023'!G35+'ANADOLU SİGORTA A.Ş. 2023'!G35+'AS-CAN SİGORTA LTD. 2023'!G35+'GULF SİGORTA A.Ş. 2023'!G35+'AKFİNANS SİGORTA LTD. 2023'!G35+'BEY SİGORTA LTD.2023'!G35+'Segure Insurance Ltd. 2023'!G35+'Limasol Sigorta Ltd. 2023'!G35+'Kıbrıs Sigorta Ltd. 2023'!G35+'Şeker Sigorta Kıbrıs Ltd. 2023'!G35+'İktisat Sigorta Ltd. 2033'!G35+'Northprime Insurance Ltd. 2023'!G35+'Alfa Insurance ltd.2023'!G35+'Mapfree Insurance Ltd. 2023'!G35+'Kapital Insrance Ltd. 2023'!G35+'Dağlı Sigorta Ltd. 2023'!G35+'Creditwest Insurance Ltd 2023'!G35+'Near East Sigorta'!G35+'AVEON SİGORTA LTD. 2023'!G35+'AXA SİGORTA A.Ş. 2023'!G35</f>
        <v>13984154.390000001</v>
      </c>
      <c r="H34" s="264"/>
      <c r="I34" s="261"/>
      <c r="J34" s="261" t="s">
        <v>71</v>
      </c>
      <c r="K34" s="263" t="s">
        <v>33</v>
      </c>
      <c r="L34" s="302">
        <f>'ZİRVE SİGORTA LTD. 2023'!L35+'TÜRK SİGORTA 2023'!L35+'UNİVERSAL SİGORTA 2023'!L35+'ZURİCH SİGORTA 2023'!L35+'TOWER INSURANCE 2023'!L35+'EUROCITY INSURANCE 2023'!L35+'İYİ GELECEK SİGORTA 2023'!L35+'COMMERCIAL INSURANCE 2023'!L35+'TÜRKİYE SİGORTA 2023'!L35+'GÜVEN  SİGORTA LTD 2023'!L35+'GOLD SİGORTA 2023'!L35+'CAN SİGORTA LTD. 2023'!L35+'ANADOLU SİGORTA A.Ş. 2023'!L35+'AS-CAN SİGORTA LTD. 2023'!L35+'GULF SİGORTA A.Ş. 2023'!L35+'AKFİNANS SİGORTA LTD. 2023'!L35+'BEY SİGORTA LTD.2023'!L35+'Segure Insurance Ltd. 2023'!L35+'Limasol Sigorta Ltd. 2023'!L35+'Kıbrıs Sigorta Ltd. 2023'!L35+'Şeker Sigorta Kıbrıs Ltd. 2023'!L35+'İktisat Sigorta Ltd. 2033'!L35+'Northprime Insurance Ltd. 2023'!L35+'Alfa Insurance ltd.2023'!L35+'Mapfree Insurance Ltd. 2023'!L35+'Kapital Insrance Ltd. 2023'!L35+'Dağlı Sigorta Ltd. 2023'!L35+'Creditwest Insurance Ltd 2023'!L35+'Near East Sigorta'!L35+'AVEON SİGORTA LTD. 2023'!L35+'AXA SİGORTA A.Ş. 2023'!L35</f>
        <v>7972889.9100000001</v>
      </c>
    </row>
    <row r="35" spans="1:12" x14ac:dyDescent="0.2">
      <c r="A35" s="262"/>
      <c r="B35" s="263" t="s">
        <v>12</v>
      </c>
      <c r="C35" s="310" t="s">
        <v>51</v>
      </c>
      <c r="D35" s="310"/>
      <c r="E35" s="310"/>
      <c r="F35" s="263"/>
      <c r="G35" s="16">
        <f>'ZİRVE SİGORTA LTD. 2023'!G36+'TÜRK SİGORTA 2023'!G36+'UNİVERSAL SİGORTA 2023'!G36+'ZURİCH SİGORTA 2023'!G36+'TOWER INSURANCE 2023'!G36+'EUROCITY INSURANCE 2023'!G36+'İYİ GELECEK SİGORTA 2023'!G36+'COMMERCIAL INSURANCE 2023'!G36+'TÜRKİYE SİGORTA 2023'!G36+'GÜVEN  SİGORTA LTD 2023'!G36+'GOLD SİGORTA 2023'!G36+'CAN SİGORTA LTD. 2023'!G36+'ANADOLU SİGORTA A.Ş. 2023'!G36+'AS-CAN SİGORTA LTD. 2023'!G36+'GULF SİGORTA A.Ş. 2023'!G36+'AKFİNANS SİGORTA LTD. 2023'!G36+'BEY SİGORTA LTD.2023'!G36+'Segure Insurance Ltd. 2023'!G36+'Limasol Sigorta Ltd. 2023'!G36+'Kıbrıs Sigorta Ltd. 2023'!G36+'Şeker Sigorta Kıbrıs Ltd. 2023'!G36+'İktisat Sigorta Ltd. 2033'!G36+'Northprime Insurance Ltd. 2023'!G36+'Alfa Insurance ltd.2023'!G36+'Mapfree Insurance Ltd. 2023'!G36+'Kapital Insrance Ltd. 2023'!G36+'Dağlı Sigorta Ltd. 2023'!G36+'Creditwest Insurance Ltd 2023'!G36+'Near East Sigorta'!G36+'AVEON SİGORTA LTD. 2023'!G36+'AXA SİGORTA A.Ş. 2023'!G36</f>
        <v>23602322.420000002</v>
      </c>
      <c r="H35" s="264"/>
      <c r="I35" s="266"/>
      <c r="J35" s="261" t="s">
        <v>77</v>
      </c>
      <c r="K35" s="261"/>
      <c r="L35" s="302">
        <f>'ZİRVE SİGORTA LTD. 2023'!L36+'TÜRK SİGORTA 2023'!L36+'UNİVERSAL SİGORTA 2023'!L36+'ZURİCH SİGORTA 2023'!L36+'TOWER INSURANCE 2023'!L36+'EUROCITY INSURANCE 2023'!L36+'İYİ GELECEK SİGORTA 2023'!L36+'COMMERCIAL INSURANCE 2023'!L36+'TÜRKİYE SİGORTA 2023'!L36+'GÜVEN  SİGORTA LTD 2023'!L36+'GOLD SİGORTA 2023'!L36+'CAN SİGORTA LTD. 2023'!L36+'ANADOLU SİGORTA A.Ş. 2023'!L36+'AS-CAN SİGORTA LTD. 2023'!L36+'GULF SİGORTA A.Ş. 2023'!L36+'AKFİNANS SİGORTA LTD. 2023'!L36+'BEY SİGORTA LTD.2023'!L36+'Segure Insurance Ltd. 2023'!L36+'Limasol Sigorta Ltd. 2023'!L36+'Kıbrıs Sigorta Ltd. 2023'!L36+'Şeker Sigorta Kıbrıs Ltd. 2023'!L36+'İktisat Sigorta Ltd. 2033'!L36+'Northprime Insurance Ltd. 2023'!L36+'Alfa Insurance ltd.2023'!L36+'Mapfree Insurance Ltd. 2023'!L36+'Kapital Insrance Ltd. 2023'!L36+'Dağlı Sigorta Ltd. 2023'!L36+'Creditwest Insurance Ltd 2023'!L36+'Near East Sigorta'!L36+'AVEON SİGORTA LTD. 2023'!L36+'AXA SİGORTA A.Ş. 2023'!L36</f>
        <v>9389103.0200000014</v>
      </c>
    </row>
    <row r="36" spans="1:12" x14ac:dyDescent="0.2">
      <c r="A36" s="262"/>
      <c r="B36" s="263"/>
      <c r="C36" s="310" t="s">
        <v>53</v>
      </c>
      <c r="D36" s="310"/>
      <c r="E36" s="310"/>
      <c r="F36" s="263" t="s">
        <v>33</v>
      </c>
      <c r="G36" s="16">
        <f>'ZİRVE SİGORTA LTD. 2023'!G37+'TÜRK SİGORTA 2023'!G37+'UNİVERSAL SİGORTA 2023'!G37+'ZURİCH SİGORTA 2023'!G37+'TOWER INSURANCE 2023'!G37+'EUROCITY INSURANCE 2023'!G37+'İYİ GELECEK SİGORTA 2023'!G37+'COMMERCIAL INSURANCE 2023'!G37+'TÜRKİYE SİGORTA 2023'!G37+'GÜVEN  SİGORTA LTD 2023'!G37+'GOLD SİGORTA 2023'!G37+'CAN SİGORTA LTD. 2023'!G37+'ANADOLU SİGORTA A.Ş. 2023'!G37+'AS-CAN SİGORTA LTD. 2023'!G37+'GULF SİGORTA A.Ş. 2023'!G37+'AKFİNANS SİGORTA LTD. 2023'!G37+'BEY SİGORTA LTD.2023'!G37+'Segure Insurance Ltd. 2023'!G37+'Limasol Sigorta Ltd. 2023'!G37+'Kıbrıs Sigorta Ltd. 2023'!G37+'Şeker Sigorta Kıbrıs Ltd. 2023'!G37+'İktisat Sigorta Ltd. 2033'!G37+'Northprime Insurance Ltd. 2023'!G37+'Alfa Insurance ltd.2023'!G37+'Mapfree Insurance Ltd. 2023'!G37+'Kapital Insrance Ltd. 2023'!G37+'Dağlı Sigorta Ltd. 2023'!G37+'Creditwest Insurance Ltd 2023'!G37+'Near East Sigorta'!G37+'AVEON SİGORTA LTD. 2023'!G37+'AXA SİGORTA A.Ş. 2023'!G37</f>
        <v>9618168.0300000012</v>
      </c>
      <c r="H36" s="264" t="s">
        <v>6</v>
      </c>
      <c r="I36" s="312" t="s">
        <v>74</v>
      </c>
      <c r="J36" s="312"/>
      <c r="K36" s="261"/>
      <c r="L36" s="302">
        <f>'ZİRVE SİGORTA LTD. 2023'!L37+'TÜRK SİGORTA 2023'!L37+'UNİVERSAL SİGORTA 2023'!L37+'ZURİCH SİGORTA 2023'!L37+'TOWER INSURANCE 2023'!L37+'EUROCITY INSURANCE 2023'!L37+'İYİ GELECEK SİGORTA 2023'!L37+'COMMERCIAL INSURANCE 2023'!L37+'TÜRKİYE SİGORTA 2023'!L37+'GÜVEN  SİGORTA LTD 2023'!L37+'GOLD SİGORTA 2023'!L37+'CAN SİGORTA LTD. 2023'!L37+'ANADOLU SİGORTA A.Ş. 2023'!L37+'AS-CAN SİGORTA LTD. 2023'!L37+'GULF SİGORTA A.Ş. 2023'!L37+'AKFİNANS SİGORTA LTD. 2023'!L37+'BEY SİGORTA LTD.2023'!L37+'Segure Insurance Ltd. 2023'!L37+'Limasol Sigorta Ltd. 2023'!L37+'Kıbrıs Sigorta Ltd. 2023'!L37+'Şeker Sigorta Kıbrıs Ltd. 2023'!L37+'İktisat Sigorta Ltd. 2033'!L37+'Northprime Insurance Ltd. 2023'!L37+'Alfa Insurance ltd.2023'!L37+'Mapfree Insurance Ltd. 2023'!L37+'Kapital Insrance Ltd. 2023'!L37+'Dağlı Sigorta Ltd. 2023'!L37+'Creditwest Insurance Ltd 2023'!L37+'Near East Sigorta'!L37+'AVEON SİGORTA LTD. 2023'!L37+'AXA SİGORTA A.Ş. 2023'!L37</f>
        <v>581373528.35000002</v>
      </c>
    </row>
    <row r="37" spans="1:12" x14ac:dyDescent="0.2">
      <c r="A37" s="262"/>
      <c r="B37" s="263"/>
      <c r="C37" s="313"/>
      <c r="D37" s="313"/>
      <c r="E37" s="313"/>
      <c r="F37" s="11"/>
      <c r="G37" s="16">
        <f>'ZİRVE SİGORTA LTD. 2023'!G38+'TÜRK SİGORTA 2023'!G38+'UNİVERSAL SİGORTA 2023'!G38+'ZURİCH SİGORTA 2023'!G38+'TOWER INSURANCE 2023'!G38+'EUROCITY INSURANCE 2023'!G38+'İYİ GELECEK SİGORTA 2023'!G38+'COMMERCIAL INSURANCE 2023'!G38+'TÜRKİYE SİGORTA 2023'!G38+'GÜVEN  SİGORTA LTD 2023'!G38+'GOLD SİGORTA 2023'!G38+'CAN SİGORTA LTD. 2023'!G38+'ANADOLU SİGORTA A.Ş. 2023'!G38+'AS-CAN SİGORTA LTD. 2023'!G38+'GULF SİGORTA A.Ş. 2023'!G38+'AKFİNANS SİGORTA LTD. 2023'!G38+'BEY SİGORTA LTD.2023'!G38+'Segure Insurance Ltd. 2023'!G38+'Limasol Sigorta Ltd. 2023'!G38+'Kıbrıs Sigorta Ltd. 2023'!G38+'Şeker Sigorta Kıbrıs Ltd. 2023'!G38+'İktisat Sigorta Ltd. 2033'!G38+'Northprime Insurance Ltd. 2023'!G38+'Alfa Insurance ltd.2023'!G38+'Mapfree Insurance Ltd. 2023'!G38+'Kapital Insrance Ltd. 2023'!G38+'Dağlı Sigorta Ltd. 2023'!G38+'Creditwest Insurance Ltd 2023'!G38+'Near East Sigorta'!G38+'AVEON SİGORTA LTD. 2023'!G38+'AXA SİGORTA A.Ş. 2023'!G38</f>
        <v>0</v>
      </c>
      <c r="H37" s="264"/>
      <c r="I37" s="261" t="s">
        <v>12</v>
      </c>
      <c r="J37" s="261" t="s">
        <v>75</v>
      </c>
      <c r="K37" s="261"/>
      <c r="L37" s="302">
        <f>'ZİRVE SİGORTA LTD. 2023'!L38+'TÜRK SİGORTA 2023'!L38+'UNİVERSAL SİGORTA 2023'!L38+'ZURİCH SİGORTA 2023'!L38+'TOWER INSURANCE 2023'!L38+'EUROCITY INSURANCE 2023'!L38+'İYİ GELECEK SİGORTA 2023'!L38+'COMMERCIAL INSURANCE 2023'!L38+'TÜRKİYE SİGORTA 2023'!L38+'GÜVEN  SİGORTA LTD 2023'!L38+'GOLD SİGORTA 2023'!L38+'CAN SİGORTA LTD. 2023'!L38+'ANADOLU SİGORTA A.Ş. 2023'!L38+'AS-CAN SİGORTA LTD. 2023'!L38+'GULF SİGORTA A.Ş. 2023'!L38+'AKFİNANS SİGORTA LTD. 2023'!L38+'BEY SİGORTA LTD.2023'!L38+'Segure Insurance Ltd. 2023'!L38+'Limasol Sigorta Ltd. 2023'!L38+'Kıbrıs Sigorta Ltd. 2023'!L38+'Şeker Sigorta Kıbrıs Ltd. 2023'!L38+'İktisat Sigorta Ltd. 2033'!L38+'Northprime Insurance Ltd. 2023'!L38+'Alfa Insurance ltd.2023'!L38+'Mapfree Insurance Ltd. 2023'!L38+'Kapital Insrance Ltd. 2023'!L38+'Dağlı Sigorta Ltd. 2023'!L38+'Creditwest Insurance Ltd 2023'!L38+'Near East Sigorta'!L38+'AVEON SİGORTA LTD. 2023'!L38+'AXA SİGORTA A.Ş. 2023'!L38</f>
        <v>434505246.41000003</v>
      </c>
    </row>
    <row r="38" spans="1:12" x14ac:dyDescent="0.2">
      <c r="A38" s="262" t="s">
        <v>6</v>
      </c>
      <c r="B38" s="262" t="s">
        <v>56</v>
      </c>
      <c r="C38" s="310"/>
      <c r="D38" s="310"/>
      <c r="E38" s="310"/>
      <c r="F38" s="263"/>
      <c r="G38" s="9"/>
      <c r="H38" s="264"/>
      <c r="I38" s="261" t="s">
        <v>15</v>
      </c>
      <c r="J38" s="261" t="s">
        <v>77</v>
      </c>
      <c r="K38" s="261"/>
      <c r="L38" s="302">
        <f>'ZİRVE SİGORTA LTD. 2023'!L39+'TÜRK SİGORTA 2023'!L39+'UNİVERSAL SİGORTA 2023'!L39+'ZURİCH SİGORTA 2023'!L39+'TOWER INSURANCE 2023'!L39+'EUROCITY INSURANCE 2023'!L39+'İYİ GELECEK SİGORTA 2023'!L39+'COMMERCIAL INSURANCE 2023'!L39+'TÜRKİYE SİGORTA 2023'!L39+'GÜVEN  SİGORTA LTD 2023'!L39+'GOLD SİGORTA 2023'!L39+'CAN SİGORTA LTD. 2023'!L39+'ANADOLU SİGORTA A.Ş. 2023'!L39+'AS-CAN SİGORTA LTD. 2023'!L39+'GULF SİGORTA A.Ş. 2023'!L39+'AKFİNANS SİGORTA LTD. 2023'!L39+'BEY SİGORTA LTD.2023'!L39+'Segure Insurance Ltd. 2023'!L39+'Limasol Sigorta Ltd. 2023'!L39+'Kıbrıs Sigorta Ltd. 2023'!L39+'Şeker Sigorta Kıbrıs Ltd. 2023'!L39+'İktisat Sigorta Ltd. 2033'!L39+'Northprime Insurance Ltd. 2023'!L39+'Alfa Insurance ltd.2023'!L39+'Mapfree Insurance Ltd. 2023'!L39+'Kapital Insrance Ltd. 2023'!L39+'Dağlı Sigorta Ltd. 2023'!L39+'Creditwest Insurance Ltd 2023'!L39+'Near East Sigorta'!L39+'AVEON SİGORTA LTD. 2023'!L39+'AXA SİGORTA A.Ş. 2023'!L39</f>
        <v>146868281.94000003</v>
      </c>
    </row>
    <row r="39" spans="1:12" x14ac:dyDescent="0.2">
      <c r="A39" s="263"/>
      <c r="B39" s="263"/>
      <c r="C39" s="310" t="s">
        <v>58</v>
      </c>
      <c r="D39" s="310"/>
      <c r="E39" s="310"/>
      <c r="F39" s="263"/>
      <c r="G39" s="16">
        <f>'ZİRVE SİGORTA LTD. 2023'!G40+'TÜRK SİGORTA 2023'!G40+'UNİVERSAL SİGORTA 2023'!G40+'ZURİCH SİGORTA 2023'!G40+'TOWER INSURANCE 2023'!G40+'EUROCITY INSURANCE 2023'!G40+'İYİ GELECEK SİGORTA 2023'!G40+'COMMERCIAL INSURANCE 2023'!G40+'TÜRKİYE SİGORTA 2023'!G40+'GÜVEN  SİGORTA LTD 2023'!G40+'GOLD SİGORTA 2023'!G40+'CAN SİGORTA LTD. 2023'!G40+'ANADOLU SİGORTA A.Ş. 2023'!G40+'AS-CAN SİGORTA LTD. 2023'!G40+'GULF SİGORTA A.Ş. 2023'!G40+'AKFİNANS SİGORTA LTD. 2023'!G40+'BEY SİGORTA LTD.2023'!G40+'Segure Insurance Ltd. 2023'!G40+'Limasol Sigorta Ltd. 2023'!G40+'Kıbrıs Sigorta Ltd. 2023'!G40+'Şeker Sigorta Kıbrıs Ltd. 2023'!G40+'İktisat Sigorta Ltd. 2033'!G40+'Northprime Insurance Ltd. 2023'!G40+'Alfa Insurance ltd.2023'!G40+'Mapfree Insurance Ltd. 2023'!G40+'Kapital Insrance Ltd. 2023'!G40+'Dağlı Sigorta Ltd. 2023'!G40+'Creditwest Insurance Ltd 2023'!G40+'Near East Sigorta'!G40+'AVEON SİGORTA LTD. 2023'!G40+'AXA SİGORTA A.Ş. 2023'!G40</f>
        <v>99430105.409999996</v>
      </c>
      <c r="H39" s="264"/>
      <c r="I39" s="261"/>
      <c r="J39" s="261"/>
      <c r="K39" s="261"/>
      <c r="L39" s="265"/>
    </row>
    <row r="40" spans="1:12" x14ac:dyDescent="0.2">
      <c r="A40" s="261"/>
      <c r="B40" s="263"/>
      <c r="C40" s="310" t="s">
        <v>60</v>
      </c>
      <c r="D40" s="310"/>
      <c r="E40" s="310"/>
      <c r="F40" s="263" t="s">
        <v>33</v>
      </c>
      <c r="G40" s="16">
        <f>'ZİRVE SİGORTA LTD. 2023'!G41+'TÜRK SİGORTA 2023'!G41+'UNİVERSAL SİGORTA 2023'!G41+'ZURİCH SİGORTA 2023'!G41+'TOWER INSURANCE 2023'!G41+'EUROCITY INSURANCE 2023'!G41+'İYİ GELECEK SİGORTA 2023'!G41+'COMMERCIAL INSURANCE 2023'!G41+'TÜRKİYE SİGORTA 2023'!G41+'GÜVEN  SİGORTA LTD 2023'!G41+'GOLD SİGORTA 2023'!G41+'CAN SİGORTA LTD. 2023'!G41+'ANADOLU SİGORTA A.Ş. 2023'!G41+'AS-CAN SİGORTA LTD. 2023'!G41+'GULF SİGORTA A.Ş. 2023'!G41+'AKFİNANS SİGORTA LTD. 2023'!G41+'BEY SİGORTA LTD.2023'!G41+'Segure Insurance Ltd. 2023'!G41+'Limasol Sigorta Ltd. 2023'!G41+'Kıbrıs Sigorta Ltd. 2023'!G41+'Şeker Sigorta Kıbrıs Ltd. 2023'!G41+'İktisat Sigorta Ltd. 2033'!G41+'Northprime Insurance Ltd. 2023'!G41+'Alfa Insurance ltd.2023'!G41+'Mapfree Insurance Ltd. 2023'!G41+'Kapital Insrance Ltd. 2023'!G41+'Dağlı Sigorta Ltd. 2023'!G41+'Creditwest Insurance Ltd 2023'!G41+'Near East Sigorta'!G41+'AVEON SİGORTA LTD. 2023'!G41+'AXA SİGORTA A.Ş. 2023'!G41</f>
        <v>1195404.17</v>
      </c>
      <c r="H40" s="264"/>
      <c r="I40" s="261"/>
      <c r="J40" s="261"/>
      <c r="K40" s="261"/>
      <c r="L40" s="265"/>
    </row>
    <row r="41" spans="1:12" x14ac:dyDescent="0.2">
      <c r="A41" s="261"/>
      <c r="B41" s="263"/>
      <c r="C41" s="310" t="s">
        <v>62</v>
      </c>
      <c r="D41" s="310"/>
      <c r="E41" s="310"/>
      <c r="F41" s="263" t="s">
        <v>33</v>
      </c>
      <c r="G41" s="16">
        <f>'ZİRVE SİGORTA LTD. 2023'!G42+'TÜRK SİGORTA 2023'!G42+'UNİVERSAL SİGORTA 2023'!G42+'ZURİCH SİGORTA 2023'!G42+'TOWER INSURANCE 2023'!G42+'EUROCITY INSURANCE 2023'!G42+'İYİ GELECEK SİGORTA 2023'!G42+'COMMERCIAL INSURANCE 2023'!G42+'TÜRKİYE SİGORTA 2023'!G42+'GÜVEN  SİGORTA LTD 2023'!G42+'GOLD SİGORTA 2023'!G42+'CAN SİGORTA LTD. 2023'!G42+'ANADOLU SİGORTA A.Ş. 2023'!G42+'AS-CAN SİGORTA LTD. 2023'!G42+'GULF SİGORTA A.Ş. 2023'!G42+'AKFİNANS SİGORTA LTD. 2023'!G42+'BEY SİGORTA LTD.2023'!G42+'Segure Insurance Ltd. 2023'!G42+'Limasol Sigorta Ltd. 2023'!G42+'Kıbrıs Sigorta Ltd. 2023'!G42+'Şeker Sigorta Kıbrıs Ltd. 2023'!G42+'İktisat Sigorta Ltd. 2033'!G42+'Northprime Insurance Ltd. 2023'!G42+'Alfa Insurance ltd.2023'!G42+'Mapfree Insurance Ltd. 2023'!G42+'Kapital Insrance Ltd. 2023'!G42+'Dağlı Sigorta Ltd. 2023'!G42+'Creditwest Insurance Ltd 2023'!G42+'Near East Sigorta'!G42+'AVEON SİGORTA LTD. 2023'!G42+'AXA SİGORTA A.Ş. 2023'!G42</f>
        <v>605788.74</v>
      </c>
      <c r="H41" s="264"/>
      <c r="I41" s="261"/>
      <c r="J41" s="261"/>
      <c r="K41" s="261"/>
      <c r="L41" s="265"/>
    </row>
    <row r="42" spans="1:12" x14ac:dyDescent="0.2">
      <c r="A42" s="284" t="s">
        <v>80</v>
      </c>
      <c r="B42" s="262" t="s">
        <v>67</v>
      </c>
      <c r="C42" s="310"/>
      <c r="D42" s="310"/>
      <c r="E42" s="310"/>
      <c r="F42" s="263"/>
      <c r="G42" s="299">
        <f>G46+G43</f>
        <v>109926094.12999998</v>
      </c>
      <c r="H42" s="264"/>
      <c r="I42" s="261"/>
      <c r="J42" s="261"/>
      <c r="K42" s="261"/>
      <c r="L42" s="265"/>
    </row>
    <row r="43" spans="1:12" x14ac:dyDescent="0.2">
      <c r="A43" s="261"/>
      <c r="B43" s="263" t="s">
        <v>12</v>
      </c>
      <c r="C43" s="310" t="s">
        <v>69</v>
      </c>
      <c r="D43" s="310"/>
      <c r="E43" s="310"/>
      <c r="F43" s="263"/>
      <c r="G43" s="16">
        <f>'ZİRVE SİGORTA LTD. 2023'!G44+'TÜRK SİGORTA 2023'!G44+'UNİVERSAL SİGORTA 2023'!G44+'ZURİCH SİGORTA 2023'!G44+'TOWER INSURANCE 2023'!G44+'EUROCITY INSURANCE 2023'!G44+'İYİ GELECEK SİGORTA 2023'!G44+'COMMERCIAL INSURANCE 2023'!G44+'TÜRKİYE SİGORTA 2023'!G44+'GÜVEN  SİGORTA LTD 2023'!G44+'GOLD SİGORTA 2023'!G44+'CAN SİGORTA LTD. 2023'!G44+'ANADOLU SİGORTA A.Ş. 2023'!G44+'AS-CAN SİGORTA LTD. 2023'!G44+'GULF SİGORTA A.Ş. 2023'!G44+'AKFİNANS SİGORTA LTD. 2023'!G44+'BEY SİGORTA LTD.2023'!G44+'Segure Insurance Ltd. 2023'!G44+'Limasol Sigorta Ltd. 2023'!G44+'Kıbrıs Sigorta Ltd. 2023'!G44+'Şeker Sigorta Kıbrıs Ltd. 2023'!G44+'İktisat Sigorta Ltd. 2033'!G44+'Northprime Insurance Ltd. 2023'!G44+'Alfa Insurance ltd.2023'!G44+'Mapfree Insurance Ltd. 2023'!G44+'Kapital Insrance Ltd. 2023'!G44+'Dağlı Sigorta Ltd. 2023'!G44+'Creditwest Insurance Ltd 2023'!G44+'Near East Sigorta'!G44+'AVEON SİGORTA LTD. 2023'!G44+'AXA SİGORTA A.Ş. 2023'!G44</f>
        <v>30282699.879999999</v>
      </c>
      <c r="H43" s="264"/>
      <c r="I43" s="261"/>
      <c r="J43" s="261"/>
      <c r="K43" s="261"/>
      <c r="L43" s="265"/>
    </row>
    <row r="44" spans="1:12" x14ac:dyDescent="0.2">
      <c r="A44" s="261"/>
      <c r="B44" s="263"/>
      <c r="C44" s="310" t="s">
        <v>69</v>
      </c>
      <c r="D44" s="310"/>
      <c r="E44" s="310"/>
      <c r="F44" s="263"/>
      <c r="G44" s="16">
        <f>'ZİRVE SİGORTA LTD. 2023'!G45+'TÜRK SİGORTA 2023'!G45+'UNİVERSAL SİGORTA 2023'!G45+'ZURİCH SİGORTA 2023'!G45+'TOWER INSURANCE 2023'!G45+'EUROCITY INSURANCE 2023'!G45+'İYİ GELECEK SİGORTA 2023'!G45+'COMMERCIAL INSURANCE 2023'!G45+'TÜRKİYE SİGORTA 2023'!G45+'GÜVEN  SİGORTA LTD 2023'!G45+'GOLD SİGORTA 2023'!G45+'CAN SİGORTA LTD. 2023'!G45+'ANADOLU SİGORTA A.Ş. 2023'!G45+'AS-CAN SİGORTA LTD. 2023'!G45+'GULF SİGORTA A.Ş. 2023'!G45+'AKFİNANS SİGORTA LTD. 2023'!G45+'BEY SİGORTA LTD.2023'!G45+'Segure Insurance Ltd. 2023'!G45+'Limasol Sigorta Ltd. 2023'!G45+'Kıbrıs Sigorta Ltd. 2023'!G45+'Şeker Sigorta Kıbrıs Ltd. 2023'!G45+'İktisat Sigorta Ltd. 2033'!G45+'Northprime Insurance Ltd. 2023'!G45+'Alfa Insurance ltd.2023'!G45+'Mapfree Insurance Ltd. 2023'!G45+'Kapital Insrance Ltd. 2023'!G45+'Dağlı Sigorta Ltd. 2023'!G45+'Creditwest Insurance Ltd 2023'!G45+'Near East Sigorta'!G45+'AVEON SİGORTA LTD. 2023'!G45+'AXA SİGORTA A.Ş. 2023'!G45</f>
        <v>54474270.669999994</v>
      </c>
      <c r="H44" s="264"/>
      <c r="I44" s="261"/>
      <c r="J44" s="261"/>
      <c r="K44" s="261"/>
      <c r="L44" s="265"/>
    </row>
    <row r="45" spans="1:12" x14ac:dyDescent="0.2">
      <c r="A45" s="261"/>
      <c r="B45" s="261"/>
      <c r="C45" s="310" t="s">
        <v>72</v>
      </c>
      <c r="D45" s="310"/>
      <c r="E45" s="310"/>
      <c r="F45" s="263" t="s">
        <v>33</v>
      </c>
      <c r="G45" s="16">
        <f>'ZİRVE SİGORTA LTD. 2023'!G46+'TÜRK SİGORTA 2023'!G46+'UNİVERSAL SİGORTA 2023'!G46+'ZURİCH SİGORTA 2023'!G46+'TOWER INSURANCE 2023'!G46+'EUROCITY INSURANCE 2023'!G46+'İYİ GELECEK SİGORTA 2023'!G46+'COMMERCIAL INSURANCE 2023'!G46+'TÜRKİYE SİGORTA 2023'!G46+'GÜVEN  SİGORTA LTD 2023'!G46+'GOLD SİGORTA 2023'!G46+'CAN SİGORTA LTD. 2023'!G46+'ANADOLU SİGORTA A.Ş. 2023'!G46+'AS-CAN SİGORTA LTD. 2023'!G46+'GULF SİGORTA A.Ş. 2023'!G46+'AKFİNANS SİGORTA LTD. 2023'!G46+'BEY SİGORTA LTD.2023'!G46+'Segure Insurance Ltd. 2023'!G46+'Limasol Sigorta Ltd. 2023'!G46+'Kıbrıs Sigorta Ltd. 2023'!G46+'Şeker Sigorta Kıbrıs Ltd. 2023'!G46+'İktisat Sigorta Ltd. 2033'!G46+'Northprime Insurance Ltd. 2023'!G46+'Alfa Insurance ltd.2023'!G46+'Mapfree Insurance Ltd. 2023'!G46+'Kapital Insrance Ltd. 2023'!G46+'Dağlı Sigorta Ltd. 2023'!G46+'Creditwest Insurance Ltd 2023'!G46+'Near East Sigorta'!G46+'AVEON SİGORTA LTD. 2023'!G46+'AXA SİGORTA A.Ş. 2023'!G46</f>
        <v>24191570.789999995</v>
      </c>
      <c r="H45" s="266"/>
      <c r="I45" s="261"/>
      <c r="J45" s="261"/>
      <c r="K45" s="261"/>
      <c r="L45" s="265"/>
    </row>
    <row r="46" spans="1:12" x14ac:dyDescent="0.2">
      <c r="A46" s="261"/>
      <c r="B46" s="261" t="s">
        <v>15</v>
      </c>
      <c r="C46" s="310" t="s">
        <v>73</v>
      </c>
      <c r="D46" s="310"/>
      <c r="E46" s="310"/>
      <c r="F46" s="261"/>
      <c r="G46" s="16">
        <f>'ZİRVE SİGORTA LTD. 2023'!G47+'TÜRK SİGORTA 2023'!G47+'UNİVERSAL SİGORTA 2023'!G47+'ZURİCH SİGORTA 2023'!G47+'TOWER INSURANCE 2023'!G47+'EUROCITY INSURANCE 2023'!G47+'İYİ GELECEK SİGORTA 2023'!G47+'COMMERCIAL INSURANCE 2023'!G47+'TÜRKİYE SİGORTA 2023'!G47+'GÜVEN  SİGORTA LTD 2023'!G47+'GOLD SİGORTA 2023'!G47+'CAN SİGORTA LTD. 2023'!G47+'ANADOLU SİGORTA A.Ş. 2023'!G47+'AS-CAN SİGORTA LTD. 2023'!G47+'GULF SİGORTA A.Ş. 2023'!G47+'AKFİNANS SİGORTA LTD. 2023'!G47+'BEY SİGORTA LTD.2023'!G47+'Segure Insurance Ltd. 2023'!G47+'Limasol Sigorta Ltd. 2023'!G47+'Kıbrıs Sigorta Ltd. 2023'!G47+'Şeker Sigorta Kıbrıs Ltd. 2023'!G47+'İktisat Sigorta Ltd. 2033'!G47+'Northprime Insurance Ltd. 2023'!G47+'Alfa Insurance ltd.2023'!G47+'Mapfree Insurance Ltd. 2023'!G47+'Kapital Insrance Ltd. 2023'!G47+'Dağlı Sigorta Ltd. 2023'!G47+'Creditwest Insurance Ltd 2023'!G47+'Near East Sigorta'!G47+'AVEON SİGORTA LTD. 2023'!G47+'AXA SİGORTA A.Ş. 2023'!G47</f>
        <v>79643394.249999985</v>
      </c>
      <c r="H46" s="266"/>
      <c r="I46" s="261"/>
      <c r="J46" s="261"/>
      <c r="K46" s="261"/>
      <c r="L46" s="265"/>
    </row>
    <row r="47" spans="1:12" x14ac:dyDescent="0.2">
      <c r="A47" s="261"/>
      <c r="B47" s="261"/>
      <c r="C47" s="310" t="s">
        <v>73</v>
      </c>
      <c r="D47" s="310"/>
      <c r="E47" s="310"/>
      <c r="F47" s="261"/>
      <c r="G47" s="16">
        <f>'ZİRVE SİGORTA LTD. 2023'!G48+'TÜRK SİGORTA 2023'!G48+'UNİVERSAL SİGORTA 2023'!G48+'ZURİCH SİGORTA 2023'!G48+'TOWER INSURANCE 2023'!G48+'EUROCITY INSURANCE 2023'!G48+'İYİ GELECEK SİGORTA 2023'!G48+'COMMERCIAL INSURANCE 2023'!G48+'TÜRKİYE SİGORTA 2023'!G48+'GÜVEN  SİGORTA LTD 2023'!G48+'GOLD SİGORTA 2023'!G48+'CAN SİGORTA LTD. 2023'!G48+'ANADOLU SİGORTA A.Ş. 2023'!G48+'AS-CAN SİGORTA LTD. 2023'!G48+'GULF SİGORTA A.Ş. 2023'!G48+'AKFİNANS SİGORTA LTD. 2023'!G48+'BEY SİGORTA LTD.2023'!G48+'Segure Insurance Ltd. 2023'!G48+'Limasol Sigorta Ltd. 2023'!G48+'Kıbrıs Sigorta Ltd. 2023'!G48+'Şeker Sigorta Kıbrıs Ltd. 2023'!G48+'İktisat Sigorta Ltd. 2033'!G48+'Northprime Insurance Ltd. 2023'!G48+'Alfa Insurance ltd.2023'!G48+'Mapfree Insurance Ltd. 2023'!G48+'Kapital Insrance Ltd. 2023'!G48+'Dağlı Sigorta Ltd. 2023'!G48+'Creditwest Insurance Ltd 2023'!G48+'Near East Sigorta'!G48+'AVEON SİGORTA LTD. 2023'!G48+'AXA SİGORTA A.Ş. 2023'!G48</f>
        <v>89422091.070000008</v>
      </c>
      <c r="H47" s="266"/>
      <c r="I47" s="261"/>
      <c r="J47" s="261"/>
      <c r="K47" s="261"/>
      <c r="L47" s="265"/>
    </row>
    <row r="48" spans="1:12" x14ac:dyDescent="0.2">
      <c r="A48" s="11"/>
      <c r="B48" s="261"/>
      <c r="C48" s="310" t="s">
        <v>76</v>
      </c>
      <c r="D48" s="310"/>
      <c r="E48" s="310"/>
      <c r="F48" s="263" t="s">
        <v>33</v>
      </c>
      <c r="G48" s="16">
        <f>'ZİRVE SİGORTA LTD. 2023'!G49+'TÜRK SİGORTA 2023'!G49+'UNİVERSAL SİGORTA 2023'!G49+'ZURİCH SİGORTA 2023'!G49+'TOWER INSURANCE 2023'!G49+'EUROCITY INSURANCE 2023'!G49+'İYİ GELECEK SİGORTA 2023'!G49+'COMMERCIAL INSURANCE 2023'!G49+'TÜRKİYE SİGORTA 2023'!G49+'GÜVEN  SİGORTA LTD 2023'!G49+'GOLD SİGORTA 2023'!G49+'CAN SİGORTA LTD. 2023'!G49+'ANADOLU SİGORTA A.Ş. 2023'!G49+'AS-CAN SİGORTA LTD. 2023'!G49+'GULF SİGORTA A.Ş. 2023'!G49+'AKFİNANS SİGORTA LTD. 2023'!G49+'BEY SİGORTA LTD.2023'!G49+'Segure Insurance Ltd. 2023'!G49+'Limasol Sigorta Ltd. 2023'!G49+'Kıbrıs Sigorta Ltd. 2023'!G49+'Şeker Sigorta Kıbrıs Ltd. 2023'!G49+'İktisat Sigorta Ltd. 2033'!G49+'Northprime Insurance Ltd. 2023'!G49+'Alfa Insurance ltd.2023'!G49+'Mapfree Insurance Ltd. 2023'!G49+'Kapital Insrance Ltd. 2023'!G49+'Dağlı Sigorta Ltd. 2023'!G49+'Creditwest Insurance Ltd 2023'!G49+'Near East Sigorta'!G49+'AVEON SİGORTA LTD. 2023'!G49+'AXA SİGORTA A.Ş. 2023'!G49</f>
        <v>9778696.8200000003</v>
      </c>
      <c r="H48" s="266"/>
      <c r="I48" s="261"/>
      <c r="J48" s="261"/>
      <c r="K48" s="261"/>
      <c r="L48" s="265"/>
    </row>
    <row r="49" spans="1:12" x14ac:dyDescent="0.2">
      <c r="A49" s="261"/>
      <c r="B49" s="261" t="s">
        <v>19</v>
      </c>
      <c r="C49" s="310" t="s">
        <v>84</v>
      </c>
      <c r="D49" s="310"/>
      <c r="E49" s="310"/>
      <c r="F49" s="261"/>
      <c r="G49" s="265"/>
      <c r="H49" s="266"/>
      <c r="I49" s="261"/>
      <c r="J49" s="261"/>
      <c r="K49" s="261"/>
      <c r="L49" s="265"/>
    </row>
    <row r="50" spans="1:12" x14ac:dyDescent="0.2">
      <c r="A50" s="11"/>
      <c r="B50" s="11"/>
      <c r="C50" s="310" t="s">
        <v>78</v>
      </c>
      <c r="D50" s="310"/>
      <c r="E50" s="310"/>
      <c r="F50" s="261"/>
      <c r="G50" s="11"/>
      <c r="H50" s="266"/>
      <c r="I50" s="261"/>
      <c r="J50" s="261"/>
      <c r="K50" s="261"/>
      <c r="L50" s="265"/>
    </row>
    <row r="51" spans="1:12" x14ac:dyDescent="0.2">
      <c r="A51" s="266"/>
      <c r="B51" s="261"/>
      <c r="C51" s="310" t="s">
        <v>79</v>
      </c>
      <c r="D51" s="310"/>
      <c r="E51" s="310"/>
      <c r="F51" s="263" t="s">
        <v>33</v>
      </c>
      <c r="G51" s="261"/>
      <c r="H51" s="264"/>
      <c r="I51" s="261"/>
      <c r="J51" s="261"/>
      <c r="K51" s="261"/>
      <c r="L51" s="265"/>
    </row>
    <row r="52" spans="1:12" x14ac:dyDescent="0.2">
      <c r="A52" s="266"/>
      <c r="B52" s="261"/>
      <c r="C52" s="263"/>
      <c r="D52" s="263"/>
      <c r="E52" s="263"/>
      <c r="F52" s="263"/>
      <c r="G52" s="261"/>
      <c r="H52" s="264"/>
      <c r="I52" s="261"/>
      <c r="J52" s="261"/>
      <c r="K52" s="261"/>
      <c r="L52" s="265"/>
    </row>
    <row r="53" spans="1:12" ht="13.5" thickBot="1" x14ac:dyDescent="0.25">
      <c r="A53" s="266" t="s">
        <v>80</v>
      </c>
      <c r="B53" s="284" t="s">
        <v>81</v>
      </c>
      <c r="C53" s="311"/>
      <c r="D53" s="311"/>
      <c r="E53" s="311"/>
      <c r="F53" s="311"/>
      <c r="G53" s="16">
        <f>'ZİRVE SİGORTA LTD. 2023'!G54+'TÜRK SİGORTA 2023'!G54+'UNİVERSAL SİGORTA 2023'!G54+'ZURİCH SİGORTA 2023'!G54+'TOWER INSURANCE 2023'!G54+'EUROCITY INSURANCE 2023'!G54+'İYİ GELECEK SİGORTA 2023'!G54+'COMMERCIAL INSURANCE 2023'!G54+'TÜRKİYE SİGORTA 2023'!G54+'GÜVEN  SİGORTA LTD 2023'!G54+'GOLD SİGORTA 2023'!G54+'CAN SİGORTA LTD. 2023'!G54+'ANADOLU SİGORTA A.Ş. 2023'!G54+'AS-CAN SİGORTA LTD. 2023'!G54+'GULF SİGORTA A.Ş. 2023'!G54+'AKFİNANS SİGORTA LTD. 2023'!G54+'BEY SİGORTA LTD.2023'!G54+'Segure Insurance Ltd. 2023'!G54+'Limasol Sigorta Ltd. 2023'!G54+'Kıbrıs Sigorta Ltd. 2023'!G54+'Şeker Sigorta Kıbrıs Ltd. 2023'!G54+'İktisat Sigorta Ltd. 2033'!G54+'Northprime Insurance Ltd. 2023'!G54+'Alfa Insurance ltd.2023'!G54+'Mapfree Insurance Ltd. 2023'!G54+'Kapital Insrance Ltd. 2023'!G54+'Dağlı Sigorta Ltd. 2023'!G54+'Creditwest Insurance Ltd 2023'!G54+'Near East Sigorta'!G54+'AVEON SİGORTA LTD. 2023'!G54+'AXA SİGORTA A.Ş. 2023'!G54</f>
        <v>116907515.65000001</v>
      </c>
      <c r="H53" s="303"/>
      <c r="I53" s="304"/>
      <c r="J53" s="304"/>
      <c r="K53" s="304"/>
      <c r="L53" s="265"/>
    </row>
    <row r="54" spans="1:12" ht="14.25" thickTop="1" thickBot="1" x14ac:dyDescent="0.25">
      <c r="A54" s="305" t="s">
        <v>82</v>
      </c>
      <c r="B54" s="306"/>
      <c r="C54" s="306"/>
      <c r="D54" s="306"/>
      <c r="E54" s="306"/>
      <c r="F54" s="307"/>
      <c r="G54" s="300">
        <f>'ZİRVE SİGORTA LTD. 2023'!G55+'TÜRK SİGORTA 2023'!G55+'UNİVERSAL SİGORTA 2023'!G55+'ZURİCH SİGORTA 2023'!G55+'TOWER INSURANCE 2023'!G55+'EUROCITY INSURANCE 2023'!G55+'İYİ GELECEK SİGORTA 2023'!G55+'COMMERCIAL INSURANCE 2023'!G55+'TÜRKİYE SİGORTA 2023'!G55+'GÜVEN  SİGORTA LTD 2023'!G55+'GOLD SİGORTA 2023'!G55+'CAN SİGORTA LTD. 2023'!G55+'ANADOLU SİGORTA A.Ş. 2023'!G55+'AS-CAN SİGORTA LTD. 2023'!G55+'GULF SİGORTA A.Ş. 2023'!G55+'AKFİNANS SİGORTA LTD. 2023'!G55+'BEY SİGORTA LTD.2023'!G55+'Segure Insurance Ltd. 2023'!G55+'Limasol Sigorta Ltd. 2023'!G55+'Kıbrıs Sigorta Ltd. 2023'!G55+'Şeker Sigorta Kıbrıs Ltd. 2023'!G55+'İktisat Sigorta Ltd. 2033'!G55+'Northprime Insurance Ltd. 2023'!G55+'Alfa Insurance ltd.2023'!G55+'Mapfree Insurance Ltd. 2023'!G55+'Kapital Insrance Ltd. 2023'!G55+'Dağlı Sigorta Ltd. 2023'!G55+'Creditwest Insurance Ltd 2023'!G55+'Near East Sigorta'!G55+'AVEON SİGORTA LTD. 2023'!G55+'AXA SİGORTA A.Ş. 2023'!G55</f>
        <v>2853354145.6599998</v>
      </c>
      <c r="H54" s="308" t="s">
        <v>83</v>
      </c>
      <c r="I54" s="309"/>
      <c r="J54" s="309"/>
      <c r="K54" s="268"/>
      <c r="L54" s="300">
        <f>'ZİRVE SİGORTA LTD. 2023'!L55+'TÜRK SİGORTA 2023'!L55+'UNİVERSAL SİGORTA 2023'!L55+'ZURİCH SİGORTA 2023'!L55+'TOWER INSURANCE 2023'!L55+'EUROCITY INSURANCE 2023'!L55+'İYİ GELECEK SİGORTA 2023'!L55+'COMMERCIAL INSURANCE 2023'!L55+'TÜRKİYE SİGORTA 2023'!L55+'GÜVEN  SİGORTA LTD 2023'!L55+'GOLD SİGORTA 2023'!L55+'CAN SİGORTA LTD. 2023'!L55+'ANADOLU SİGORTA A.Ş. 2023'!L55+'AS-CAN SİGORTA LTD. 2023'!L55+'GULF SİGORTA A.Ş. 2023'!L55+'AKFİNANS SİGORTA LTD. 2023'!L55+'BEY SİGORTA LTD.2023'!L55+'Segure Insurance Ltd. 2023'!L55+'Limasol Sigorta Ltd. 2023'!L55+'Kıbrıs Sigorta Ltd. 2023'!L55+'Şeker Sigorta Kıbrıs Ltd. 2023'!L55+'İktisat Sigorta Ltd. 2033'!L55+'Northprime Insurance Ltd. 2023'!L55+'Alfa Insurance ltd.2023'!L55+'Mapfree Insurance Ltd. 2023'!L55+'Kapital Insrance Ltd. 2023'!L55+'Dağlı Sigorta Ltd. 2023'!L55+'Creditwest Insurance Ltd 2023'!L55+'Near East Sigorta'!L55+'AVEON SİGORTA LTD. 2023'!L55+'AXA SİGORTA A.Ş. 2023'!L55</f>
        <v>2853354145.6589999</v>
      </c>
    </row>
    <row r="55" spans="1:12" ht="13.5" thickTop="1" x14ac:dyDescent="0.2">
      <c r="L55" s="11"/>
    </row>
    <row r="58" spans="1:12" x14ac:dyDescent="0.2">
      <c r="G58" s="11"/>
    </row>
    <row r="59" spans="1:12" x14ac:dyDescent="0.2">
      <c r="G59" s="16"/>
    </row>
    <row r="61" spans="1:12" x14ac:dyDescent="0.2">
      <c r="G61" s="11"/>
    </row>
  </sheetData>
  <mergeCells count="58">
    <mergeCell ref="B9:E9"/>
    <mergeCell ref="I9:J9"/>
    <mergeCell ref="A1:E1"/>
    <mergeCell ref="H1:J1"/>
    <mergeCell ref="B2:E2"/>
    <mergeCell ref="I2:J2"/>
    <mergeCell ref="C3:E3"/>
    <mergeCell ref="C4:E4"/>
    <mergeCell ref="C5:E5"/>
    <mergeCell ref="C6:E6"/>
    <mergeCell ref="C7:E7"/>
    <mergeCell ref="C8:E8"/>
    <mergeCell ref="I8:J8"/>
    <mergeCell ref="C20:E20"/>
    <mergeCell ref="C10:E10"/>
    <mergeCell ref="C11:E11"/>
    <mergeCell ref="C12:E12"/>
    <mergeCell ref="B13:E13"/>
    <mergeCell ref="C14:E14"/>
    <mergeCell ref="C16:E16"/>
    <mergeCell ref="C17:E17"/>
    <mergeCell ref="I17:J17"/>
    <mergeCell ref="C18:E18"/>
    <mergeCell ref="C19:E19"/>
    <mergeCell ref="I19:J19"/>
    <mergeCell ref="C35:E35"/>
    <mergeCell ref="C21:E21"/>
    <mergeCell ref="I21:J21"/>
    <mergeCell ref="C26:E26"/>
    <mergeCell ref="C27:E27"/>
    <mergeCell ref="C28:E28"/>
    <mergeCell ref="C29:E29"/>
    <mergeCell ref="C30:E30"/>
    <mergeCell ref="C31:E31"/>
    <mergeCell ref="C32:E32"/>
    <mergeCell ref="C33:F33"/>
    <mergeCell ref="C34:E34"/>
    <mergeCell ref="C46:E46"/>
    <mergeCell ref="C36:E36"/>
    <mergeCell ref="I36:J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H53:K53"/>
    <mergeCell ref="A54:F54"/>
    <mergeCell ref="H54:J54"/>
    <mergeCell ref="C47:E47"/>
    <mergeCell ref="C48:E48"/>
    <mergeCell ref="C49:E49"/>
    <mergeCell ref="C50:E50"/>
    <mergeCell ref="C51:E51"/>
    <mergeCell ref="C53:F53"/>
  </mergeCells>
  <pageMargins left="0.70866141732283472" right="0.70866141732283472" top="0" bottom="0" header="0.31496062992125984" footer="0.31496062992125984"/>
  <pageSetup paperSize="9" scale="80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62"/>
  <sheetViews>
    <sheetView topLeftCell="A25" workbookViewId="0">
      <selection activeCell="N62" sqref="N62"/>
    </sheetView>
  </sheetViews>
  <sheetFormatPr defaultRowHeight="12.75" x14ac:dyDescent="0.2"/>
  <cols>
    <col min="1" max="1" width="10.140625" customWidth="1"/>
    <col min="2" max="2" width="32.5703125" bestFit="1" customWidth="1"/>
    <col min="5" max="5" width="12.28515625" customWidth="1"/>
    <col min="6" max="6" width="6.85546875" bestFit="1" customWidth="1"/>
    <col min="7" max="7" width="15.42578125" bestFit="1" customWidth="1"/>
    <col min="9" max="9" width="6.5703125" customWidth="1"/>
    <col min="10" max="10" width="30.140625" customWidth="1"/>
    <col min="11" max="11" width="3.5703125" customWidth="1"/>
    <col min="12" max="12" width="18.5703125" customWidth="1"/>
  </cols>
  <sheetData>
    <row r="1" spans="1:12" ht="13.5" thickBot="1" x14ac:dyDescent="0.25">
      <c r="A1" s="224" t="s">
        <v>297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</row>
    <row r="2" spans="1:12" ht="13.5" thickTop="1" x14ac:dyDescent="0.2">
      <c r="A2" s="320" t="s">
        <v>8</v>
      </c>
      <c r="B2" s="320"/>
      <c r="C2" s="320"/>
      <c r="D2" s="320"/>
      <c r="E2" s="320"/>
      <c r="F2" s="270"/>
      <c r="G2" s="271"/>
      <c r="H2" s="321" t="s">
        <v>9</v>
      </c>
      <c r="I2" s="322"/>
      <c r="J2" s="322"/>
      <c r="K2" s="272"/>
      <c r="L2" s="301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59"/>
      <c r="G3" s="16">
        <f>'ZİRVE SİGORTA LTD. 2023'!G3+'TÜRK SİGORTA 2023'!G3+'UNİVERSAL SİGORTA 2023'!G3+'ZURİCH SİGORTA 2023'!G3+'TOWER INSURANCE 2023'!G3+'EUROCITY INSURANCE 2023'!G3+'İYİ GELECEK SİGORTA 2023'!G3+'COMMERCIAL INSURANCE 2023'!G3+'TÜRKİYE SİGORTA 2023'!G3+'GÜVEN  SİGORTA LTD 2023'!G3+'GOLD SİGORTA 2023'!G3+'CAN SİGORTA LTD. 2023'!G3+'ANADOLU SİGORTA A.Ş. 2023'!G3+'AS-CAN SİGORTA LTD. 2023'!G3+'GULF SİGORTA A.Ş. 2023'!G3+'AKFİNANS SİGORTA LTD. 2023'!G3+'BEY SİGORTA LTD.2023'!G3+'Segure Insurance Ltd. 2023'!G3+'Limasol Sigorta Ltd. 2023'!G3+'Kıbrıs Sigorta Ltd. 2023'!G3+'Şeker Sigorta Kıbrıs Ltd. 2023'!G3+'İktisat Sigorta Ltd. 2033'!G3+'Northprime Insurance Ltd. 2023'!G3+'Alfa Insurance ltd.2023'!G3+'Mapfree Insurance Ltd. 2023'!G3+'Kapital Insrance Ltd. 2023'!G3+'Dağlı Sigorta Ltd. 2023'!G3+'Creditwest Insurance Ltd 2023'!G3+'Near East Sigorta'!G3+'AVEON SİGORTA LTD. 2023'!G3+'AXA SİGORTA A.Ş. 2023'!G3</f>
        <v>1462129682.0900002</v>
      </c>
      <c r="H3" s="260" t="s">
        <v>0</v>
      </c>
      <c r="I3" s="324" t="s">
        <v>11</v>
      </c>
      <c r="J3" s="324"/>
      <c r="K3" s="261"/>
      <c r="L3" s="302">
        <f>'ZİRVE SİGORTA LTD. 2023'!L3+'TÜRK SİGORTA 2023'!L3+'UNİVERSAL SİGORTA 2023'!L3+'ZURİCH SİGORTA 2023'!L3+'TOWER INSURANCE 2023'!L3+'EUROCITY INSURANCE 2023'!L3+'İYİ GELECEK SİGORTA 2023'!L3+'COMMERCIAL INSURANCE 2023'!L3+'TÜRKİYE SİGORTA 2023'!L3+'GÜVEN  SİGORTA LTD 2023'!L3+'GOLD SİGORTA 2023'!L3+'CAN SİGORTA LTD. 2023'!L3+'ANADOLU SİGORTA A.Ş. 2023'!L3+'AS-CAN SİGORTA LTD. 2023'!L3+'GULF SİGORTA A.Ş. 2023'!L3+'AKFİNANS SİGORTA LTD. 2023'!L3+'BEY SİGORTA LTD.2023'!L3+'Segure Insurance Ltd. 2023'!L3+'Limasol Sigorta Ltd. 2023'!L3+'Kıbrıs Sigorta Ltd. 2023'!L3+'Şeker Sigorta Kıbrıs Ltd. 2023'!L3+'İktisat Sigorta Ltd. 2033'!L3+'Northprime Insurance Ltd. 2023'!L3+'Alfa Insurance ltd.2023'!L3+'Mapfree Insurance Ltd. 2023'!L3+'Kapital Insrance Ltd. 2023'!L3+'Dağlı Sigorta Ltd. 2023'!L3+'Creditwest Insurance Ltd 2023'!L3+'Near East Sigorta'!L3+'AVEON SİGORTA LTD. 2023'!L3+'AXA SİGORTA A.Ş. 2023'!L3</f>
        <v>665893429.8499999</v>
      </c>
    </row>
    <row r="4" spans="1:12" x14ac:dyDescent="0.2">
      <c r="A4" s="262"/>
      <c r="B4" s="263" t="s">
        <v>12</v>
      </c>
      <c r="C4" s="310" t="s">
        <v>13</v>
      </c>
      <c r="D4" s="310"/>
      <c r="E4" s="310"/>
      <c r="F4" s="263"/>
      <c r="G4" s="16">
        <f>'ZİRVE SİGORTA LTD. 2023'!G4+'TÜRK SİGORTA 2023'!G4+'UNİVERSAL SİGORTA 2023'!G4+'ZURİCH SİGORTA 2023'!G4+'TOWER INSURANCE 2023'!G4+'EUROCITY INSURANCE 2023'!G4+'İYİ GELECEK SİGORTA 2023'!G4+'COMMERCIAL INSURANCE 2023'!G4+'TÜRKİYE SİGORTA 2023'!G4+'GÜVEN  SİGORTA LTD 2023'!G4+'GOLD SİGORTA 2023'!G4+'CAN SİGORTA LTD. 2023'!G4+'ANADOLU SİGORTA A.Ş. 2023'!G4+'AS-CAN SİGORTA LTD. 2023'!G4+'GULF SİGORTA A.Ş. 2023'!G4+'AKFİNANS SİGORTA LTD. 2023'!G4+'BEY SİGORTA LTD.2023'!G4+'Segure Insurance Ltd. 2023'!G4+'Limasol Sigorta Ltd. 2023'!G4+'Kıbrıs Sigorta Ltd. 2023'!G4+'Şeker Sigorta Kıbrıs Ltd. 2023'!G4+'İktisat Sigorta Ltd. 2033'!G4+'Northprime Insurance Ltd. 2023'!G4+'Alfa Insurance ltd.2023'!G4+'Mapfree Insurance Ltd. 2023'!G4+'Kapital Insrance Ltd. 2023'!G4+'Dağlı Sigorta Ltd. 2023'!G4+'Creditwest Insurance Ltd 2023'!G4+'Near East Sigorta'!G4+'AVEON SİGORTA LTD. 2023'!G4+'AXA SİGORTA A.Ş. 2023'!G4</f>
        <v>22723476.040000003</v>
      </c>
      <c r="H4" s="264"/>
      <c r="I4" s="261" t="s">
        <v>12</v>
      </c>
      <c r="J4" s="261" t="s">
        <v>14</v>
      </c>
      <c r="K4" s="261"/>
      <c r="L4" s="302">
        <f>'ZİRVE SİGORTA LTD. 2023'!L4+'TÜRK SİGORTA 2023'!L4+'UNİVERSAL SİGORTA 2023'!L4+'ZURİCH SİGORTA 2023'!L4+'TOWER INSURANCE 2023'!L4+'EUROCITY INSURANCE 2023'!L4+'İYİ GELECEK SİGORTA 2023'!L4+'COMMERCIAL INSURANCE 2023'!L4+'TÜRKİYE SİGORTA 2023'!L4+'GÜVEN  SİGORTA LTD 2023'!L4+'GOLD SİGORTA 2023'!L4+'CAN SİGORTA LTD. 2023'!L4+'ANADOLU SİGORTA A.Ş. 2023'!L4+'AS-CAN SİGORTA LTD. 2023'!L4+'GULF SİGORTA A.Ş. 2023'!L4+'AKFİNANS SİGORTA LTD. 2023'!L4+'BEY SİGORTA LTD.2023'!L4+'Segure Insurance Ltd. 2023'!L4+'Limasol Sigorta Ltd. 2023'!L4+'Kıbrıs Sigorta Ltd. 2023'!L4+'Şeker Sigorta Kıbrıs Ltd. 2023'!L4+'İktisat Sigorta Ltd. 2033'!L4+'Northprime Insurance Ltd. 2023'!L4+'Alfa Insurance ltd.2023'!L4+'Mapfree Insurance Ltd. 2023'!L4+'Kapital Insrance Ltd. 2023'!L4+'Dağlı Sigorta Ltd. 2023'!L4+'Creditwest Insurance Ltd 2023'!L4+'Near East Sigorta'!L4+'AVEON SİGORTA LTD. 2023'!L4+'AXA SİGORTA A.Ş. 2023'!L4</f>
        <v>383457327.34999996</v>
      </c>
    </row>
    <row r="5" spans="1:12" x14ac:dyDescent="0.2">
      <c r="A5" s="262"/>
      <c r="B5" s="263" t="s">
        <v>15</v>
      </c>
      <c r="C5" s="310" t="s">
        <v>16</v>
      </c>
      <c r="D5" s="310"/>
      <c r="E5" s="310"/>
      <c r="F5" s="263"/>
      <c r="G5" s="16">
        <f>'ZİRVE SİGORTA LTD. 2023'!G5+'TÜRK SİGORTA 2023'!G5+'UNİVERSAL SİGORTA 2023'!G5+'ZURİCH SİGORTA 2023'!G5+'TOWER INSURANCE 2023'!G5+'EUROCITY INSURANCE 2023'!G5+'İYİ GELECEK SİGORTA 2023'!G5+'COMMERCIAL INSURANCE 2023'!G5+'TÜRKİYE SİGORTA 2023'!G5+'GÜVEN  SİGORTA LTD 2023'!G5+'GOLD SİGORTA 2023'!G5+'CAN SİGORTA LTD. 2023'!G5+'ANADOLU SİGORTA A.Ş. 2023'!G5+'AS-CAN SİGORTA LTD. 2023'!G5+'GULF SİGORTA A.Ş. 2023'!G5+'AKFİNANS SİGORTA LTD. 2023'!G5+'BEY SİGORTA LTD.2023'!G5+'Segure Insurance Ltd. 2023'!G5+'Limasol Sigorta Ltd. 2023'!G5+'Kıbrıs Sigorta Ltd. 2023'!G5+'Şeker Sigorta Kıbrıs Ltd. 2023'!G5+'İktisat Sigorta Ltd. 2033'!G5+'Northprime Insurance Ltd. 2023'!G5+'Alfa Insurance ltd.2023'!G5+'Mapfree Insurance Ltd. 2023'!G5+'Kapital Insrance Ltd. 2023'!G5+'Dağlı Sigorta Ltd. 2023'!G5+'Creditwest Insurance Ltd 2023'!G5+'Near East Sigorta'!G5+'AVEON SİGORTA LTD. 2023'!G5+'AXA SİGORTA A.Ş. 2023'!G5</f>
        <v>281485276.31999999</v>
      </c>
      <c r="H5" s="264"/>
      <c r="I5" s="261" t="s">
        <v>17</v>
      </c>
      <c r="J5" s="261" t="s">
        <v>18</v>
      </c>
      <c r="K5" s="261"/>
      <c r="L5" s="302">
        <f>'ZİRVE SİGORTA LTD. 2023'!L5+'TÜRK SİGORTA 2023'!L5+'UNİVERSAL SİGORTA 2023'!L5+'ZURİCH SİGORTA 2023'!L5+'TOWER INSURANCE 2023'!L5+'EUROCITY INSURANCE 2023'!L5+'İYİ GELECEK SİGORTA 2023'!L5+'COMMERCIAL INSURANCE 2023'!L5+'TÜRKİYE SİGORTA 2023'!L5+'GÜVEN  SİGORTA LTD 2023'!L5+'GOLD SİGORTA 2023'!L5+'CAN SİGORTA LTD. 2023'!L5+'ANADOLU SİGORTA A.Ş. 2023'!L5+'AS-CAN SİGORTA LTD. 2023'!L5+'GULF SİGORTA A.Ş. 2023'!L5+'AKFİNANS SİGORTA LTD. 2023'!L5+'BEY SİGORTA LTD.2023'!L5+'Segure Insurance Ltd. 2023'!L5+'Limasol Sigorta Ltd. 2023'!L5+'Kıbrıs Sigorta Ltd. 2023'!L5+'Şeker Sigorta Kıbrıs Ltd. 2023'!L5+'İktisat Sigorta Ltd. 2033'!L5+'Northprime Insurance Ltd. 2023'!L5+'Alfa Insurance ltd.2023'!L5+'Mapfree Insurance Ltd. 2023'!L5+'Kapital Insrance Ltd. 2023'!L5+'Dağlı Sigorta Ltd. 2023'!L5+'Creditwest Insurance Ltd 2023'!L5+'Near East Sigorta'!L5+'AVEON SİGORTA LTD. 2023'!L5+'AXA SİGORTA A.Ş. 2023'!L5</f>
        <v>3688492</v>
      </c>
    </row>
    <row r="6" spans="1:12" x14ac:dyDescent="0.2">
      <c r="A6" s="262"/>
      <c r="B6" s="263" t="s">
        <v>19</v>
      </c>
      <c r="C6" s="310" t="s">
        <v>20</v>
      </c>
      <c r="D6" s="310"/>
      <c r="E6" s="310"/>
      <c r="F6" s="263"/>
      <c r="G6" s="16">
        <f>'ZİRVE SİGORTA LTD. 2023'!G6+'TÜRK SİGORTA 2023'!G6+'UNİVERSAL SİGORTA 2023'!G6+'ZURİCH SİGORTA 2023'!G6+'TOWER INSURANCE 2023'!G6+'EUROCITY INSURANCE 2023'!G6+'İYİ GELECEK SİGORTA 2023'!G6+'COMMERCIAL INSURANCE 2023'!G6+'TÜRKİYE SİGORTA 2023'!G6+'GÜVEN  SİGORTA LTD 2023'!G6+'GOLD SİGORTA 2023'!G6+'CAN SİGORTA LTD. 2023'!G6+'ANADOLU SİGORTA A.Ş. 2023'!G6+'AS-CAN SİGORTA LTD. 2023'!G6+'GULF SİGORTA A.Ş. 2023'!G6+'AKFİNANS SİGORTA LTD. 2023'!G6+'BEY SİGORTA LTD.2023'!G6+'Segure Insurance Ltd. 2023'!G6+'Limasol Sigorta Ltd. 2023'!G6+'Kıbrıs Sigorta Ltd. 2023'!G6+'Şeker Sigorta Kıbrıs Ltd. 2023'!G6+'İktisat Sigorta Ltd. 2033'!G6+'Northprime Insurance Ltd. 2023'!G6+'Alfa Insurance ltd.2023'!G6+'Mapfree Insurance Ltd. 2023'!G6+'Kapital Insrance Ltd. 2023'!G6+'Dağlı Sigorta Ltd. 2023'!G6+'Creditwest Insurance Ltd 2023'!G6+'Near East Sigorta'!G6+'AVEON SİGORTA LTD. 2023'!G6+'AXA SİGORTA A.Ş. 2023'!G6</f>
        <v>202612667.30000001</v>
      </c>
      <c r="H6" s="264"/>
      <c r="I6" s="261" t="s">
        <v>19</v>
      </c>
      <c r="J6" s="261" t="s">
        <v>21</v>
      </c>
      <c r="K6" s="261"/>
      <c r="L6" s="302">
        <f>'ZİRVE SİGORTA LTD. 2023'!L6+'TÜRK SİGORTA 2023'!L6+'UNİVERSAL SİGORTA 2023'!L6+'ZURİCH SİGORTA 2023'!L6+'TOWER INSURANCE 2023'!L6+'EUROCITY INSURANCE 2023'!L6+'İYİ GELECEK SİGORTA 2023'!L6+'COMMERCIAL INSURANCE 2023'!L6+'TÜRKİYE SİGORTA 2023'!L6+'GÜVEN  SİGORTA LTD 2023'!L6+'GOLD SİGORTA 2023'!L6+'CAN SİGORTA LTD. 2023'!L6+'ANADOLU SİGORTA A.Ş. 2023'!L6+'AS-CAN SİGORTA LTD. 2023'!L6+'GULF SİGORTA A.Ş. 2023'!L6+'AKFİNANS SİGORTA LTD. 2023'!L6+'BEY SİGORTA LTD.2023'!L6+'Segure Insurance Ltd. 2023'!L6+'Limasol Sigorta Ltd. 2023'!L6+'Kıbrıs Sigorta Ltd. 2023'!L6+'Şeker Sigorta Kıbrıs Ltd. 2023'!L6+'İktisat Sigorta Ltd. 2033'!L6+'Northprime Insurance Ltd. 2023'!L6+'Alfa Insurance ltd.2023'!L6+'Mapfree Insurance Ltd. 2023'!L6+'Kapital Insrance Ltd. 2023'!L6+'Dağlı Sigorta Ltd. 2023'!L6+'Creditwest Insurance Ltd 2023'!L6+'Near East Sigorta'!L6+'AVEON SİGORTA LTD. 2023'!L6+'AXA SİGORTA A.Ş. 2023'!L6</f>
        <v>122180254.81000002</v>
      </c>
    </row>
    <row r="7" spans="1:12" x14ac:dyDescent="0.2">
      <c r="A7" s="262"/>
      <c r="B7" s="263" t="s">
        <v>22</v>
      </c>
      <c r="C7" s="310" t="s">
        <v>23</v>
      </c>
      <c r="D7" s="310"/>
      <c r="E7" s="310"/>
      <c r="F7" s="263"/>
      <c r="G7" s="16">
        <f>'ZİRVE SİGORTA LTD. 2023'!G7+'TÜRK SİGORTA 2023'!G7+'UNİVERSAL SİGORTA 2023'!G7+'ZURİCH SİGORTA 2023'!G7+'TOWER INSURANCE 2023'!G7+'EUROCITY INSURANCE 2023'!G7+'İYİ GELECEK SİGORTA 2023'!G7+'COMMERCIAL INSURANCE 2023'!G7+'TÜRKİYE SİGORTA 2023'!G7+'GÜVEN  SİGORTA LTD 2023'!G7+'GOLD SİGORTA 2023'!G7+'CAN SİGORTA LTD. 2023'!G7+'ANADOLU SİGORTA A.Ş. 2023'!G7+'AS-CAN SİGORTA LTD. 2023'!G7+'GULF SİGORTA A.Ş. 2023'!G7+'AKFİNANS SİGORTA LTD. 2023'!G7+'BEY SİGORTA LTD.2023'!G7+'Segure Insurance Ltd. 2023'!G7+'Limasol Sigorta Ltd. 2023'!G7+'Kıbrıs Sigorta Ltd. 2023'!G7+'Şeker Sigorta Kıbrıs Ltd. 2023'!G7+'İktisat Sigorta Ltd. 2033'!G7+'Northprime Insurance Ltd. 2023'!G7+'Alfa Insurance ltd.2023'!G7+'Mapfree Insurance Ltd. 2023'!G7+'Kapital Insrance Ltd. 2023'!G7+'Dağlı Sigorta Ltd. 2023'!G7+'Creditwest Insurance Ltd 2023'!G7+'Near East Sigorta'!G7+'AVEON SİGORTA LTD. 2023'!G7+'AXA SİGORTA A.Ş. 2023'!G7</f>
        <v>933806331.92999995</v>
      </c>
      <c r="H7" s="264"/>
      <c r="I7" s="261" t="s">
        <v>22</v>
      </c>
      <c r="J7" s="261" t="s">
        <v>24</v>
      </c>
      <c r="K7" s="261"/>
      <c r="L7" s="302">
        <f>'ZİRVE SİGORTA LTD. 2023'!L7+'TÜRK SİGORTA 2023'!L7+'UNİVERSAL SİGORTA 2023'!L7+'ZURİCH SİGORTA 2023'!L7+'TOWER INSURANCE 2023'!L7+'EUROCITY INSURANCE 2023'!L7+'İYİ GELECEK SİGORTA 2023'!L7+'COMMERCIAL INSURANCE 2023'!L7+'TÜRKİYE SİGORTA 2023'!L7+'GÜVEN  SİGORTA LTD 2023'!L7+'GOLD SİGORTA 2023'!L7+'CAN SİGORTA LTD. 2023'!L7+'ANADOLU SİGORTA A.Ş. 2023'!L7+'AS-CAN SİGORTA LTD. 2023'!L7+'GULF SİGORTA A.Ş. 2023'!L7+'AKFİNANS SİGORTA LTD. 2023'!L7+'BEY SİGORTA LTD.2023'!L7+'Segure Insurance Ltd. 2023'!L7+'Limasol Sigorta Ltd. 2023'!L7+'Kıbrıs Sigorta Ltd. 2023'!L7+'Şeker Sigorta Kıbrıs Ltd. 2023'!L7+'İktisat Sigorta Ltd. 2033'!L7+'Northprime Insurance Ltd. 2023'!L7+'Alfa Insurance ltd.2023'!L7+'Mapfree Insurance Ltd. 2023'!L7+'Kapital Insrance Ltd. 2023'!L7+'Dağlı Sigorta Ltd. 2023'!L7+'Creditwest Insurance Ltd 2023'!L7+'Near East Sigorta'!L7+'AVEON SİGORTA LTD. 2023'!L7+'AXA SİGORTA A.Ş. 2023'!L7</f>
        <v>156567355.69</v>
      </c>
    </row>
    <row r="8" spans="1:12" x14ac:dyDescent="0.2">
      <c r="A8" s="262"/>
      <c r="B8" s="263" t="s">
        <v>25</v>
      </c>
      <c r="C8" s="310" t="s">
        <v>26</v>
      </c>
      <c r="D8" s="310"/>
      <c r="E8" s="310"/>
      <c r="F8" s="263"/>
      <c r="G8" s="16">
        <f>'ZİRVE SİGORTA LTD. 2023'!G8+'TÜRK SİGORTA 2023'!G8+'UNİVERSAL SİGORTA 2023'!G8+'ZURİCH SİGORTA 2023'!G8+'TOWER INSURANCE 2023'!G8+'EUROCITY INSURANCE 2023'!G8+'İYİ GELECEK SİGORTA 2023'!G8+'COMMERCIAL INSURANCE 2023'!G8+'TÜRKİYE SİGORTA 2023'!G8+'GÜVEN  SİGORTA LTD 2023'!G8+'GOLD SİGORTA 2023'!G8+'CAN SİGORTA LTD. 2023'!G8+'ANADOLU SİGORTA A.Ş. 2023'!G8+'AS-CAN SİGORTA LTD. 2023'!G8+'GULF SİGORTA A.Ş. 2023'!G8+'AKFİNANS SİGORTA LTD. 2023'!G8+'BEY SİGORTA LTD.2023'!G8+'Segure Insurance Ltd. 2023'!G8+'Limasol Sigorta Ltd. 2023'!G8+'Kıbrıs Sigorta Ltd. 2023'!G8+'Şeker Sigorta Kıbrıs Ltd. 2023'!G8+'İktisat Sigorta Ltd. 2033'!G8+'Northprime Insurance Ltd. 2023'!G8+'Alfa Insurance ltd.2023'!G8+'Mapfree Insurance Ltd. 2023'!G8+'Kapital Insrance Ltd. 2023'!G8+'Dağlı Sigorta Ltd. 2023'!G8+'Creditwest Insurance Ltd 2023'!G8+'Near East Sigorta'!G8+'AVEON SİGORTA LTD. 2023'!G8+'AXA SİGORTA A.Ş. 2023'!G8</f>
        <v>21501930.600000001</v>
      </c>
      <c r="H8" s="264"/>
      <c r="I8" s="261"/>
      <c r="J8" s="261"/>
      <c r="K8" s="261"/>
      <c r="L8" s="265"/>
    </row>
    <row r="9" spans="1:12" x14ac:dyDescent="0.2">
      <c r="A9" s="263"/>
      <c r="B9" s="263"/>
      <c r="C9" s="310"/>
      <c r="D9" s="310"/>
      <c r="E9" s="310"/>
      <c r="F9" s="263"/>
      <c r="G9" s="263"/>
      <c r="H9" s="264" t="s">
        <v>3</v>
      </c>
      <c r="I9" s="312" t="s">
        <v>27</v>
      </c>
      <c r="J9" s="312"/>
      <c r="K9" s="261"/>
      <c r="L9" s="302">
        <f>'ZİRVE SİGORTA LTD. 2023'!L9+'TÜRK SİGORTA 2023'!L9+'UNİVERSAL SİGORTA 2023'!L9+'ZURİCH SİGORTA 2023'!L9+'TOWER INSURANCE 2023'!L9+'EUROCITY INSURANCE 2023'!L9+'İYİ GELECEK SİGORTA 2023'!L9+'COMMERCIAL INSURANCE 2023'!L9+'TÜRKİYE SİGORTA 2023'!L9+'GÜVEN  SİGORTA LTD 2023'!L9+'GOLD SİGORTA 2023'!L9+'CAN SİGORTA LTD. 2023'!L9+'ANADOLU SİGORTA A.Ş. 2023'!L9+'AS-CAN SİGORTA LTD. 2023'!L9+'GULF SİGORTA A.Ş. 2023'!L9+'AKFİNANS SİGORTA LTD. 2023'!L9+'BEY SİGORTA LTD.2023'!L9+'Segure Insurance Ltd. 2023'!L9+'Limasol Sigorta Ltd. 2023'!L9+'Kıbrıs Sigorta Ltd. 2023'!L9+'Şeker Sigorta Kıbrıs Ltd. 2023'!L9+'İktisat Sigorta Ltd. 2033'!L9+'Northprime Insurance Ltd. 2023'!L9+'Alfa Insurance ltd.2023'!L9+'Mapfree Insurance Ltd. 2023'!L9+'Kapital Insrance Ltd. 2023'!L9+'Dağlı Sigorta Ltd. 2023'!L9+'Creditwest Insurance Ltd 2023'!L9+'Near East Sigorta'!L9+'AVEON SİGORTA LTD. 2023'!L9+'AXA SİGORTA A.Ş. 2023'!L9</f>
        <v>1169384332.289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63"/>
      <c r="G10" s="16">
        <f>'ZİRVE SİGORTA LTD. 2023'!G10+'TÜRK SİGORTA 2023'!G10+'UNİVERSAL SİGORTA 2023'!G10+'ZURİCH SİGORTA 2023'!G10+'TOWER INSURANCE 2023'!G10+'EUROCITY INSURANCE 2023'!G10+'İYİ GELECEK SİGORTA 2023'!G10+'COMMERCIAL INSURANCE 2023'!G10+'TÜRKİYE SİGORTA 2023'!G10+'GÜVEN  SİGORTA LTD 2023'!G10+'GOLD SİGORTA 2023'!G10+'CAN SİGORTA LTD. 2023'!G10+'ANADOLU SİGORTA A.Ş. 2023'!G10+'AS-CAN SİGORTA LTD. 2023'!G10+'GULF SİGORTA A.Ş. 2023'!G10+'AKFİNANS SİGORTA LTD. 2023'!G10+'BEY SİGORTA LTD.2023'!G10+'Segure Insurance Ltd. 2023'!G10+'Limasol Sigorta Ltd. 2023'!G10+'Kıbrıs Sigorta Ltd. 2023'!G10+'Şeker Sigorta Kıbrıs Ltd. 2023'!G10+'İktisat Sigorta Ltd. 2033'!G10+'Northprime Insurance Ltd. 2023'!G10+'Alfa Insurance ltd.2023'!G10+'Mapfree Insurance Ltd. 2023'!G10+'Kapital Insrance Ltd. 2023'!G10+'Dağlı Sigorta Ltd. 2023'!G10+'Creditwest Insurance Ltd 2023'!G10+'Near East Sigorta'!G10+'AVEON SİGORTA LTD. 2023'!G10+'AXA SİGORTA A.Ş. 2023'!G10</f>
        <v>99321795.879999995</v>
      </c>
      <c r="H10" s="264" t="s">
        <v>1</v>
      </c>
      <c r="I10" s="314" t="s">
        <v>29</v>
      </c>
      <c r="J10" s="314"/>
      <c r="K10" s="261"/>
      <c r="L10" s="302">
        <f>'ZİRVE SİGORTA LTD. 2023'!L10+'TÜRK SİGORTA 2023'!L10+'UNİVERSAL SİGORTA 2023'!L10+'ZURİCH SİGORTA 2023'!L10+'TOWER INSURANCE 2023'!L10+'EUROCITY INSURANCE 2023'!L10+'İYİ GELECEK SİGORTA 2023'!L10+'COMMERCIAL INSURANCE 2023'!L10+'TÜRKİYE SİGORTA 2023'!L10+'GÜVEN  SİGORTA LTD 2023'!L10+'GOLD SİGORTA 2023'!L10+'CAN SİGORTA LTD. 2023'!L10+'ANADOLU SİGORTA A.Ş. 2023'!L10+'AS-CAN SİGORTA LTD. 2023'!L10+'GULF SİGORTA A.Ş. 2023'!L10+'AKFİNANS SİGORTA LTD. 2023'!L10+'BEY SİGORTA LTD.2023'!L10+'Segure Insurance Ltd. 2023'!L10+'Limasol Sigorta Ltd. 2023'!L10+'Kıbrıs Sigorta Ltd. 2023'!L10+'Şeker Sigorta Kıbrıs Ltd. 2023'!L10+'İktisat Sigorta Ltd. 2033'!L10+'Northprime Insurance Ltd. 2023'!L10+'Alfa Insurance ltd.2023'!L10+'Mapfree Insurance Ltd. 2023'!L10+'Kapital Insrance Ltd. 2023'!L10+'Dağlı Sigorta Ltd. 2023'!L10+'Creditwest Insurance Ltd 2023'!L10+'Near East Sigorta'!L10+'AVEON SİGORTA LTD. 2023'!L10+'AXA SİGORTA A.Ş. 2023'!L10</f>
        <v>1272106095.5990002</v>
      </c>
    </row>
    <row r="11" spans="1:12" x14ac:dyDescent="0.2">
      <c r="A11" s="262"/>
      <c r="B11" s="263" t="s">
        <v>12</v>
      </c>
      <c r="C11" s="310" t="s">
        <v>30</v>
      </c>
      <c r="D11" s="310"/>
      <c r="E11" s="310"/>
      <c r="F11" s="263"/>
      <c r="G11" s="16">
        <f>'ZİRVE SİGORTA LTD. 2023'!G11+'TÜRK SİGORTA 2023'!G11+'UNİVERSAL SİGORTA 2023'!G11+'ZURİCH SİGORTA 2023'!G11+'TOWER INSURANCE 2023'!G11+'EUROCITY INSURANCE 2023'!G11+'İYİ GELECEK SİGORTA 2023'!G11+'COMMERCIAL INSURANCE 2023'!G11+'TÜRKİYE SİGORTA 2023'!G11+'GÜVEN  SİGORTA LTD 2023'!G11+'GOLD SİGORTA 2023'!G11+'CAN SİGORTA LTD. 2023'!G11+'ANADOLU SİGORTA A.Ş. 2023'!G11+'AS-CAN SİGORTA LTD. 2023'!G11+'GULF SİGORTA A.Ş. 2023'!G11+'AKFİNANS SİGORTA LTD. 2023'!G11+'BEY SİGORTA LTD.2023'!G11+'Segure Insurance Ltd. 2023'!G11+'Limasol Sigorta Ltd. 2023'!G11+'Kıbrıs Sigorta Ltd. 2023'!G11+'Şeker Sigorta Kıbrıs Ltd. 2023'!G11+'İktisat Sigorta Ltd. 2033'!G11+'Northprime Insurance Ltd. 2023'!G11+'Alfa Insurance ltd.2023'!G11+'Mapfree Insurance Ltd. 2023'!G11+'Kapital Insrance Ltd. 2023'!G11+'Dağlı Sigorta Ltd. 2023'!G11+'Creditwest Insurance Ltd 2023'!G11+'Near East Sigorta'!G11+'AVEON SİGORTA LTD. 2023'!G11+'AXA SİGORTA A.Ş. 2023'!G11</f>
        <v>99321795.879999995</v>
      </c>
      <c r="H11" s="264"/>
      <c r="I11" s="261" t="s">
        <v>12</v>
      </c>
      <c r="J11" s="261" t="s">
        <v>31</v>
      </c>
      <c r="K11" s="261"/>
      <c r="L11" s="302">
        <f>'ZİRVE SİGORTA LTD. 2023'!L11+'TÜRK SİGORTA 2023'!L11+'UNİVERSAL SİGORTA 2023'!L11+'ZURİCH SİGORTA 2023'!L11+'TOWER INSURANCE 2023'!L11+'EUROCITY INSURANCE 2023'!L11+'İYİ GELECEK SİGORTA 2023'!L11+'COMMERCIAL INSURANCE 2023'!L11+'TÜRKİYE SİGORTA 2023'!L11+'GÜVEN  SİGORTA LTD 2023'!L11+'GOLD SİGORTA 2023'!L11+'CAN SİGORTA LTD. 2023'!L11+'ANADOLU SİGORTA A.Ş. 2023'!L11+'AS-CAN SİGORTA LTD. 2023'!L11+'GULF SİGORTA A.Ş. 2023'!L11+'AKFİNANS SİGORTA LTD. 2023'!L11+'BEY SİGORTA LTD.2023'!L11+'Segure Insurance Ltd. 2023'!L11+'Limasol Sigorta Ltd. 2023'!L11+'Kıbrıs Sigorta Ltd. 2023'!L11+'Şeker Sigorta Kıbrıs Ltd. 2023'!L11+'İktisat Sigorta Ltd. 2033'!L11+'Northprime Insurance Ltd. 2023'!L11+'Alfa Insurance ltd.2023'!L11+'Mapfree Insurance Ltd. 2023'!L11+'Kapital Insrance Ltd. 2023'!L11+'Dağlı Sigorta Ltd. 2023'!L11+'Creditwest Insurance Ltd 2023'!L11+'Near East Sigorta'!L11+'AVEON SİGORTA LTD. 2023'!L11+'AXA SİGORTA A.Ş. 2023'!L11</f>
        <v>1004692319.659</v>
      </c>
    </row>
    <row r="12" spans="1:12" x14ac:dyDescent="0.2">
      <c r="A12" s="262"/>
      <c r="B12" s="263" t="s">
        <v>15</v>
      </c>
      <c r="C12" s="310" t="s">
        <v>32</v>
      </c>
      <c r="D12" s="310"/>
      <c r="E12" s="310"/>
      <c r="F12" s="263" t="s">
        <v>33</v>
      </c>
      <c r="G12" s="16">
        <f>'ZİRVE SİGORTA LTD. 2023'!G12+'TÜRK SİGORTA 2023'!G12+'UNİVERSAL SİGORTA 2023'!G12+'ZURİCH SİGORTA 2023'!G12+'TOWER INSURANCE 2023'!G12+'EUROCITY INSURANCE 2023'!G12+'İYİ GELECEK SİGORTA 2023'!G12+'COMMERCIAL INSURANCE 2023'!G12+'TÜRKİYE SİGORTA 2023'!G12+'GÜVEN  SİGORTA LTD 2023'!G12+'GOLD SİGORTA 2023'!G12+'CAN SİGORTA LTD. 2023'!G12+'ANADOLU SİGORTA A.Ş. 2023'!G12+'AS-CAN SİGORTA LTD. 2023'!G12+'GULF SİGORTA A.Ş. 2023'!G12+'AKFİNANS SİGORTA LTD. 2023'!G12+'BEY SİGORTA LTD.2023'!G12+'Segure Insurance Ltd. 2023'!G12+'Limasol Sigorta Ltd. 2023'!G12+'Kıbrıs Sigorta Ltd. 2023'!G12+'Şeker Sigorta Kıbrıs Ltd. 2023'!G12+'İktisat Sigorta Ltd. 2033'!G12+'Northprime Insurance Ltd. 2023'!G12+'Alfa Insurance ltd.2023'!G12+'Mapfree Insurance Ltd. 2023'!G12+'Kapital Insrance Ltd. 2023'!G12+'Dağlı Sigorta Ltd. 2023'!G12+'Creditwest Insurance Ltd 2023'!G12+'Near East Sigorta'!G12+'AVEON SİGORTA LTD. 2023'!G12+'AXA SİGORTA A.Ş. 2023'!G12</f>
        <v>0</v>
      </c>
      <c r="H12" s="264"/>
      <c r="I12" s="261"/>
      <c r="J12" s="261" t="s">
        <v>31</v>
      </c>
      <c r="K12" s="261"/>
      <c r="L12" s="302">
        <f>'ZİRVE SİGORTA LTD. 2023'!L12+'TÜRK SİGORTA 2023'!L12+'UNİVERSAL SİGORTA 2023'!L12+'ZURİCH SİGORTA 2023'!L12+'TOWER INSURANCE 2023'!L12+'EUROCITY INSURANCE 2023'!L12+'İYİ GELECEK SİGORTA 2023'!L12+'COMMERCIAL INSURANCE 2023'!L12+'TÜRKİYE SİGORTA 2023'!L12+'GÜVEN  SİGORTA LTD 2023'!L12+'GOLD SİGORTA 2023'!L12+'CAN SİGORTA LTD. 2023'!L12+'ANADOLU SİGORTA A.Ş. 2023'!L12+'AS-CAN SİGORTA LTD. 2023'!L12+'GULF SİGORTA A.Ş. 2023'!L12+'AKFİNANS SİGORTA LTD. 2023'!L12+'BEY SİGORTA LTD.2023'!L12+'Segure Insurance Ltd. 2023'!L12+'Limasol Sigorta Ltd. 2023'!L12+'Kıbrıs Sigorta Ltd. 2023'!L12+'Şeker Sigorta Kıbrıs Ltd. 2023'!L12+'İktisat Sigorta Ltd. 2033'!L12+'Northprime Insurance Ltd. 2023'!L12+'Alfa Insurance ltd.2023'!L12+'Mapfree Insurance Ltd. 2023'!L12+'Kapital Insrance Ltd. 2023'!L12+'Dağlı Sigorta Ltd. 2023'!L12+'Creditwest Insurance Ltd 2023'!L12+'Near East Sigorta'!L12+'AVEON SİGORTA LTD. 2023'!L12+'AXA SİGORTA A.Ş. 2023'!L12</f>
        <v>1339936661.6990001</v>
      </c>
    </row>
    <row r="13" spans="1:12" x14ac:dyDescent="0.2">
      <c r="A13" s="263"/>
      <c r="B13" s="263"/>
      <c r="C13" s="310"/>
      <c r="D13" s="310"/>
      <c r="E13" s="310"/>
      <c r="F13" s="263"/>
      <c r="G13" s="263"/>
      <c r="H13" s="264"/>
      <c r="I13" s="261"/>
      <c r="J13" s="261" t="s">
        <v>34</v>
      </c>
      <c r="K13" s="263" t="s">
        <v>33</v>
      </c>
      <c r="L13" s="302">
        <f>'ZİRVE SİGORTA LTD. 2023'!L13+'TÜRK SİGORTA 2023'!L13+'UNİVERSAL SİGORTA 2023'!L13+'ZURİCH SİGORTA 2023'!L13+'TOWER INSURANCE 2023'!L13+'EUROCITY INSURANCE 2023'!L13+'İYİ GELECEK SİGORTA 2023'!L13+'COMMERCIAL INSURANCE 2023'!L13+'TÜRKİYE SİGORTA 2023'!L13+'GÜVEN  SİGORTA LTD 2023'!L13+'GOLD SİGORTA 2023'!L13+'CAN SİGORTA LTD. 2023'!L13+'ANADOLU SİGORTA A.Ş. 2023'!L13+'AS-CAN SİGORTA LTD. 2023'!L13+'GULF SİGORTA A.Ş. 2023'!L13+'AKFİNANS SİGORTA LTD. 2023'!L13+'BEY SİGORTA LTD.2023'!L13+'Segure Insurance Ltd. 2023'!L13+'Limasol Sigorta Ltd. 2023'!L13+'Kıbrıs Sigorta Ltd. 2023'!L13+'Şeker Sigorta Kıbrıs Ltd. 2023'!L13+'İktisat Sigorta Ltd. 2033'!L13+'Northprime Insurance Ltd. 2023'!L13+'Alfa Insurance ltd.2023'!L13+'Mapfree Insurance Ltd. 2023'!L13+'Kapital Insrance Ltd. 2023'!L13+'Dağlı Sigorta Ltd. 2023'!L13+'Creditwest Insurance Ltd 2023'!L13+'Near East Sigorta'!L13+'AVEON SİGORTA LTD. 2023'!L13+'AXA SİGORTA A.Ş. 2023'!L13</f>
        <v>335244342.03999996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63"/>
      <c r="G14" s="16">
        <f>'ZİRVE SİGORTA LTD. 2023'!G14+'TÜRK SİGORTA 2023'!G14+'UNİVERSAL SİGORTA 2023'!G14+'ZURİCH SİGORTA 2023'!G14+'TOWER INSURANCE 2023'!G14+'EUROCITY INSURANCE 2023'!G14+'İYİ GELECEK SİGORTA 2023'!G14+'COMMERCIAL INSURANCE 2023'!G14+'TÜRKİYE SİGORTA 2023'!G14+'GÜVEN  SİGORTA LTD 2023'!G14+'GOLD SİGORTA 2023'!G14+'CAN SİGORTA LTD. 2023'!G14+'ANADOLU SİGORTA A.Ş. 2023'!G14+'AS-CAN SİGORTA LTD. 2023'!G14+'GULF SİGORTA A.Ş. 2023'!G14+'AKFİNANS SİGORTA LTD. 2023'!G14+'BEY SİGORTA LTD.2023'!G14+'Segure Insurance Ltd. 2023'!G14+'Limasol Sigorta Ltd. 2023'!G14+'Kıbrıs Sigorta Ltd. 2023'!G14+'Şeker Sigorta Kıbrıs Ltd. 2023'!G14+'İktisat Sigorta Ltd. 2033'!G14+'Northprime Insurance Ltd. 2023'!G14+'Alfa Insurance ltd.2023'!G14+'Mapfree Insurance Ltd. 2023'!G14+'Kapital Insrance Ltd. 2023'!G14+'Dağlı Sigorta Ltd. 2023'!G14+'Creditwest Insurance Ltd 2023'!G14+'Near East Sigorta'!G14+'AVEON SİGORTA LTD. 2023'!G14+'AXA SİGORTA A.Ş. 2023'!G14</f>
        <v>1037270412.71</v>
      </c>
      <c r="H14" s="264"/>
      <c r="I14" s="261" t="s">
        <v>15</v>
      </c>
      <c r="J14" s="261" t="s">
        <v>36</v>
      </c>
      <c r="K14" s="261"/>
      <c r="L14" s="302">
        <f>'ZİRVE SİGORTA LTD. 2023'!L14+'TÜRK SİGORTA 2023'!L14+'UNİVERSAL SİGORTA 2023'!L14+'ZURİCH SİGORTA 2023'!L14+'TOWER INSURANCE 2023'!L14+'EUROCITY INSURANCE 2023'!L14+'İYİ GELECEK SİGORTA 2023'!L14+'COMMERCIAL INSURANCE 2023'!L14+'TÜRKİYE SİGORTA 2023'!L14+'GÜVEN  SİGORTA LTD 2023'!L14+'GOLD SİGORTA 2023'!L14+'CAN SİGORTA LTD. 2023'!L14+'ANADOLU SİGORTA A.Ş. 2023'!L14+'AS-CAN SİGORTA LTD. 2023'!L14+'GULF SİGORTA A.Ş. 2023'!L14+'AKFİNANS SİGORTA LTD. 2023'!L14+'BEY SİGORTA LTD.2023'!L14+'Segure Insurance Ltd. 2023'!L14+'Limasol Sigorta Ltd. 2023'!L14+'Kıbrıs Sigorta Ltd. 2023'!L14+'Şeker Sigorta Kıbrıs Ltd. 2023'!L14+'İktisat Sigorta Ltd. 2033'!L14+'Northprime Insurance Ltd. 2023'!L14+'Alfa Insurance ltd.2023'!L14+'Mapfree Insurance Ltd. 2023'!L14+'Kapital Insrance Ltd. 2023'!L14+'Dağlı Sigorta Ltd. 2023'!L14+'Creditwest Insurance Ltd 2023'!L14+'Near East Sigorta'!L14+'AVEON SİGORTA LTD. 2023'!L14+'AXA SİGORTA A.Ş. 2023'!L14</f>
        <v>267413775.94000003</v>
      </c>
    </row>
    <row r="15" spans="1:12" x14ac:dyDescent="0.2">
      <c r="A15" s="262"/>
      <c r="B15" s="263" t="s">
        <v>37</v>
      </c>
      <c r="C15" s="310" t="s">
        <v>38</v>
      </c>
      <c r="D15" s="310"/>
      <c r="E15" s="310"/>
      <c r="F15" s="263"/>
      <c r="G15" s="16">
        <f>'ZİRVE SİGORTA LTD. 2023'!G15+'TÜRK SİGORTA 2023'!G15+'UNİVERSAL SİGORTA 2023'!G15+'ZURİCH SİGORTA 2023'!G15+'TOWER INSURANCE 2023'!G15+'EUROCITY INSURANCE 2023'!G15+'İYİ GELECEK SİGORTA 2023'!G15+'COMMERCIAL INSURANCE 2023'!G15+'TÜRKİYE SİGORTA 2023'!G15+'GÜVEN  SİGORTA LTD 2023'!G15+'GOLD SİGORTA 2023'!G15+'CAN SİGORTA LTD. 2023'!G15+'ANADOLU SİGORTA A.Ş. 2023'!G15+'AS-CAN SİGORTA LTD. 2023'!G15+'GULF SİGORTA A.Ş. 2023'!G15+'AKFİNANS SİGORTA LTD. 2023'!G15+'BEY SİGORTA LTD.2023'!G15+'Segure Insurance Ltd. 2023'!G15+'Limasol Sigorta Ltd. 2023'!G15+'Kıbrıs Sigorta Ltd. 2023'!G15+'Şeker Sigorta Kıbrıs Ltd. 2023'!G15+'İktisat Sigorta Ltd. 2033'!G15+'Northprime Insurance Ltd. 2023'!G15+'Alfa Insurance ltd.2023'!G15+'Mapfree Insurance Ltd. 2023'!G15+'Kapital Insrance Ltd. 2023'!G15+'Dağlı Sigorta Ltd. 2023'!G15+'Creditwest Insurance Ltd 2023'!G15+'Near East Sigorta'!G15+'AVEON SİGORTA LTD. 2023'!G15+'AXA SİGORTA A.Ş. 2023'!G15</f>
        <v>375875165.25</v>
      </c>
      <c r="H15" s="264"/>
      <c r="I15" s="261"/>
      <c r="J15" s="261" t="s">
        <v>36</v>
      </c>
      <c r="K15" s="261"/>
      <c r="L15" s="302">
        <f>'ZİRVE SİGORTA LTD. 2023'!L15+'TÜRK SİGORTA 2023'!L15+'UNİVERSAL SİGORTA 2023'!L15+'ZURİCH SİGORTA 2023'!L15+'TOWER INSURANCE 2023'!L15+'EUROCITY INSURANCE 2023'!L15+'İYİ GELECEK SİGORTA 2023'!L15+'COMMERCIAL INSURANCE 2023'!L15+'TÜRKİYE SİGORTA 2023'!L15+'GÜVEN  SİGORTA LTD 2023'!L15+'GOLD SİGORTA 2023'!L15+'CAN SİGORTA LTD. 2023'!L15+'ANADOLU SİGORTA A.Ş. 2023'!L15+'AS-CAN SİGORTA LTD. 2023'!L15+'GULF SİGORTA A.Ş. 2023'!L15+'AKFİNANS SİGORTA LTD. 2023'!L15+'BEY SİGORTA LTD.2023'!L15+'Segure Insurance Ltd. 2023'!L15+'Limasol Sigorta Ltd. 2023'!L15+'Kıbrıs Sigorta Ltd. 2023'!L15+'Şeker Sigorta Kıbrıs Ltd. 2023'!L15+'İktisat Sigorta Ltd. 2033'!L15+'Northprime Insurance Ltd. 2023'!L15+'Alfa Insurance ltd.2023'!L15+'Mapfree Insurance Ltd. 2023'!L15+'Kapital Insrance Ltd. 2023'!L15+'Dağlı Sigorta Ltd. 2023'!L15+'Creditwest Insurance Ltd 2023'!L15+'Near East Sigorta'!L15+'AVEON SİGORTA LTD. 2023'!L15+'AXA SİGORTA A.Ş. 2023'!L15</f>
        <v>385358350.03000009</v>
      </c>
    </row>
    <row r="16" spans="1:12" x14ac:dyDescent="0.2">
      <c r="A16" s="262"/>
      <c r="B16" s="283" t="s">
        <v>256</v>
      </c>
      <c r="C16" s="283" t="s">
        <v>257</v>
      </c>
      <c r="D16" s="263"/>
      <c r="E16" s="263"/>
      <c r="F16" s="263"/>
      <c r="G16" s="16">
        <f>'ZİRVE SİGORTA LTD. 2023'!G16+'TÜRK SİGORTA 2023'!G16+'UNİVERSAL SİGORTA 2023'!G16+'ZURİCH SİGORTA 2023'!G16+'TOWER INSURANCE 2023'!G16+'EUROCITY INSURANCE 2023'!G16+'İYİ GELECEK SİGORTA 2023'!G16+'COMMERCIAL INSURANCE 2023'!G16+'TÜRKİYE SİGORTA 2023'!G16+'GÜVEN  SİGORTA LTD 2023'!G16+'GOLD SİGORTA 2023'!G16+'CAN SİGORTA LTD. 2023'!G16+'ANADOLU SİGORTA A.Ş. 2023'!G16+'AS-CAN SİGORTA LTD. 2023'!G16+'GULF SİGORTA A.Ş. 2023'!G16+'AKFİNANS SİGORTA LTD. 2023'!G16+'BEY SİGORTA LTD.2023'!G16+'Segure Insurance Ltd. 2023'!G16+'Limasol Sigorta Ltd. 2023'!G16+'Kıbrıs Sigorta Ltd. 2023'!G16+'Şeker Sigorta Kıbrıs Ltd. 2023'!G16+'İktisat Sigorta Ltd. 2033'!G16+'Northprime Insurance Ltd. 2023'!G16+'Alfa Insurance ltd.2023'!G16+'Mapfree Insurance Ltd. 2023'!G16+'Kapital Insrance Ltd. 2023'!G16+'Dağlı Sigorta Ltd. 2023'!G16+'Creditwest Insurance Ltd 2023'!G16+'Near East Sigorta'!G16+'AVEON SİGORTA LTD. 2023'!G16+'AXA SİGORTA A.Ş. 2023'!G16</f>
        <v>32211368.450000003</v>
      </c>
      <c r="H16" s="264"/>
      <c r="I16" s="261"/>
      <c r="J16" s="261" t="s">
        <v>40</v>
      </c>
      <c r="K16" s="263" t="s">
        <v>33</v>
      </c>
      <c r="L16" s="302">
        <f>'ZİRVE SİGORTA LTD. 2023'!L16+'TÜRK SİGORTA 2023'!L16+'UNİVERSAL SİGORTA 2023'!L16+'ZURİCH SİGORTA 2023'!L16+'TOWER INSURANCE 2023'!L16+'EUROCITY INSURANCE 2023'!L16+'İYİ GELECEK SİGORTA 2023'!L16+'COMMERCIAL INSURANCE 2023'!L16+'TÜRKİYE SİGORTA 2023'!L16+'GÜVEN  SİGORTA LTD 2023'!L16+'GOLD SİGORTA 2023'!L16+'CAN SİGORTA LTD. 2023'!L16+'ANADOLU SİGORTA A.Ş. 2023'!L16+'AS-CAN SİGORTA LTD. 2023'!L16+'GULF SİGORTA A.Ş. 2023'!L16+'AKFİNANS SİGORTA LTD. 2023'!L16+'BEY SİGORTA LTD.2023'!L16+'Segure Insurance Ltd. 2023'!L16+'Limasol Sigorta Ltd. 2023'!L16+'Kıbrıs Sigorta Ltd. 2023'!L16+'Şeker Sigorta Kıbrıs Ltd. 2023'!L16+'İktisat Sigorta Ltd. 2033'!L16+'Northprime Insurance Ltd. 2023'!L16+'Alfa Insurance ltd.2023'!L16+'Mapfree Insurance Ltd. 2023'!L16+'Kapital Insrance Ltd. 2023'!L16+'Dağlı Sigorta Ltd. 2023'!L16+'Creditwest Insurance Ltd 2023'!L16+'Near East Sigorta'!L16+'AVEON SİGORTA LTD. 2023'!L16+'AXA SİGORTA A.Ş. 2023'!L16</f>
        <v>117944574.09</v>
      </c>
    </row>
    <row r="17" spans="1:14" x14ac:dyDescent="0.2">
      <c r="A17" s="262"/>
      <c r="B17" s="283" t="s">
        <v>258</v>
      </c>
      <c r="C17" s="315" t="s">
        <v>259</v>
      </c>
      <c r="D17" s="315"/>
      <c r="E17" s="315"/>
      <c r="F17" s="283"/>
      <c r="G17" s="16">
        <f>'ZİRVE SİGORTA LTD. 2023'!G17+'TÜRK SİGORTA 2023'!G17+'UNİVERSAL SİGORTA 2023'!G17+'ZURİCH SİGORTA 2023'!G17+'TOWER INSURANCE 2023'!G17+'EUROCITY INSURANCE 2023'!G17+'İYİ GELECEK SİGORTA 2023'!G17+'COMMERCIAL INSURANCE 2023'!G17+'TÜRKİYE SİGORTA 2023'!G17+'GÜVEN  SİGORTA LTD 2023'!G17+'GOLD SİGORTA 2023'!G17+'CAN SİGORTA LTD. 2023'!G17+'ANADOLU SİGORTA A.Ş. 2023'!G17+'AS-CAN SİGORTA LTD. 2023'!G17+'GULF SİGORTA A.Ş. 2023'!G17+'AKFİNANS SİGORTA LTD. 2023'!G17+'BEY SİGORTA LTD.2023'!G17+'Segure Insurance Ltd. 2023'!G17+'Limasol Sigorta Ltd. 2023'!G17+'Kıbrıs Sigorta Ltd. 2023'!G17+'Şeker Sigorta Kıbrıs Ltd. 2023'!G17+'İktisat Sigorta Ltd. 2033'!G17+'Northprime Insurance Ltd. 2023'!G17+'Alfa Insurance ltd.2023'!G17+'Mapfree Insurance Ltd. 2023'!G17+'Kapital Insrance Ltd. 2023'!G17+'Dağlı Sigorta Ltd. 2023'!G17+'Creditwest Insurance Ltd 2023'!G17+'Near East Sigorta'!G17+'AVEON SİGORTA LTD. 2023'!G17+'AXA SİGORTA A.Ş. 2023'!G17</f>
        <v>5964090.9900000002</v>
      </c>
      <c r="H17" s="264"/>
      <c r="I17" s="261" t="s">
        <v>19</v>
      </c>
      <c r="J17" s="45" t="s">
        <v>248</v>
      </c>
      <c r="K17" s="261"/>
      <c r="L17" s="302">
        <f>'ZİRVE SİGORTA LTD. 2023'!L17+'TÜRK SİGORTA 2023'!L17+'UNİVERSAL SİGORTA 2023'!L17+'ZURİCH SİGORTA 2023'!L17+'TOWER INSURANCE 2023'!L17+'EUROCITY INSURANCE 2023'!L17+'İYİ GELECEK SİGORTA 2023'!L17+'COMMERCIAL INSURANCE 2023'!L17+'TÜRKİYE SİGORTA 2023'!L17+'GÜVEN  SİGORTA LTD 2023'!L17+'GOLD SİGORTA 2023'!L17+'CAN SİGORTA LTD. 2023'!L17+'ANADOLU SİGORTA A.Ş. 2023'!L17+'AS-CAN SİGORTA LTD. 2023'!L17+'GULF SİGORTA A.Ş. 2023'!L17+'AKFİNANS SİGORTA LTD. 2023'!L17+'BEY SİGORTA LTD.2023'!L17+'Segure Insurance Ltd. 2023'!L17+'Limasol Sigorta Ltd. 2023'!L17+'Kıbrıs Sigorta Ltd. 2023'!L17+'Şeker Sigorta Kıbrıs Ltd. 2023'!L17+'İktisat Sigorta Ltd. 2033'!L17+'Northprime Insurance Ltd. 2023'!L17+'Alfa Insurance ltd.2023'!L17+'Mapfree Insurance Ltd. 2023'!L17+'Kapital Insrance Ltd. 2023'!L17+'Dağlı Sigorta Ltd. 2023'!L17+'Creditwest Insurance Ltd 2023'!L17+'Near East Sigorta'!L17+'AVEON SİGORTA LTD. 2023'!L17+'AXA SİGORTA A.Ş. 2023'!L17</f>
        <v>-88328824.270000011</v>
      </c>
      <c r="M17" s="298"/>
      <c r="N17" s="298"/>
    </row>
    <row r="18" spans="1:14" x14ac:dyDescent="0.2">
      <c r="A18" s="262"/>
      <c r="B18" s="283" t="s">
        <v>260</v>
      </c>
      <c r="C18" s="315" t="s">
        <v>262</v>
      </c>
      <c r="D18" s="315"/>
      <c r="E18" s="315"/>
      <c r="F18" s="283"/>
      <c r="G18" s="16">
        <f>'ZİRVE SİGORTA LTD. 2023'!G18+'TÜRK SİGORTA 2023'!G18+'UNİVERSAL SİGORTA 2023'!G18+'ZURİCH SİGORTA 2023'!G18+'TOWER INSURANCE 2023'!G18+'EUROCITY INSURANCE 2023'!G18+'İYİ GELECEK SİGORTA 2023'!G18+'COMMERCIAL INSURANCE 2023'!G18+'TÜRKİYE SİGORTA 2023'!G18+'GÜVEN  SİGORTA LTD 2023'!G18+'GOLD SİGORTA 2023'!G18+'CAN SİGORTA LTD. 2023'!G18+'ANADOLU SİGORTA A.Ş. 2023'!G18+'AS-CAN SİGORTA LTD. 2023'!G18+'GULF SİGORTA A.Ş. 2023'!G18+'AKFİNANS SİGORTA LTD. 2023'!G18+'BEY SİGORTA LTD.2023'!G18+'Segure Insurance Ltd. 2023'!G18+'Limasol Sigorta Ltd. 2023'!G18+'Kıbrıs Sigorta Ltd. 2023'!G18+'Şeker Sigorta Kıbrıs Ltd. 2023'!G18+'İktisat Sigorta Ltd. 2033'!G18+'Northprime Insurance Ltd. 2023'!G18+'Alfa Insurance ltd.2023'!G18+'Mapfree Insurance Ltd. 2023'!G18+'Kapital Insrance Ltd. 2023'!G18+'Dağlı Sigorta Ltd. 2023'!G18+'Creditwest Insurance Ltd 2023'!G18+'Near East Sigorta'!G18+'AVEON SİGORTA LTD. 2023'!G18+'AXA SİGORTA A.Ş. 2023'!G18</f>
        <v>13934845.479999999</v>
      </c>
      <c r="H18" s="264" t="s">
        <v>2</v>
      </c>
      <c r="I18" s="314" t="s">
        <v>44</v>
      </c>
      <c r="J18" s="314"/>
      <c r="K18" s="261"/>
      <c r="L18" s="302">
        <f>'ZİRVE SİGORTA LTD. 2023'!L18+'TÜRK SİGORTA 2023'!L18+'UNİVERSAL SİGORTA 2023'!L18+'ZURİCH SİGORTA 2023'!L18+'TOWER INSURANCE 2023'!L18+'EUROCITY INSURANCE 2023'!L18+'İYİ GELECEK SİGORTA 2023'!L18+'COMMERCIAL INSURANCE 2023'!L18+'TÜRKİYE SİGORTA 2023'!L18+'GÜVEN  SİGORTA LTD 2023'!L18+'GOLD SİGORTA 2023'!L18+'CAN SİGORTA LTD. 2023'!L18+'ANADOLU SİGORTA A.Ş. 2023'!L18+'AS-CAN SİGORTA LTD. 2023'!L18+'GULF SİGORTA A.Ş. 2023'!L18+'AKFİNANS SİGORTA LTD. 2023'!L18+'BEY SİGORTA LTD.2023'!L18+'Segure Insurance Ltd. 2023'!L18+'Limasol Sigorta Ltd. 2023'!L18+'Kıbrıs Sigorta Ltd. 2023'!L18+'Şeker Sigorta Kıbrıs Ltd. 2023'!L18+'İktisat Sigorta Ltd. 2033'!L18+'Northprime Insurance Ltd. 2023'!L18+'Alfa Insurance ltd.2023'!L18+'Mapfree Insurance Ltd. 2023'!L18+'Kapital Insrance Ltd. 2023'!L18+'Dağlı Sigorta Ltd. 2023'!L18+'Creditwest Insurance Ltd 2023'!L18+'Near East Sigorta'!L18+'AVEON SİGORTA LTD. 2023'!L18+'AXA SİGORTA A.Ş. 2023'!L18</f>
        <v>-2722287.7600000016</v>
      </c>
    </row>
    <row r="19" spans="1:14" x14ac:dyDescent="0.2">
      <c r="A19" s="262"/>
      <c r="B19" s="283" t="s">
        <v>263</v>
      </c>
      <c r="C19" s="315" t="s">
        <v>261</v>
      </c>
      <c r="D19" s="315"/>
      <c r="E19" s="315"/>
      <c r="F19" s="283"/>
      <c r="G19" s="16">
        <f>'ZİRVE SİGORTA LTD. 2023'!G19+'TÜRK SİGORTA 2023'!G19+'UNİVERSAL SİGORTA 2023'!G19+'ZURİCH SİGORTA 2023'!G19+'TOWER INSURANCE 2023'!G19+'EUROCITY INSURANCE 2023'!G19+'İYİ GELECEK SİGORTA 2023'!G19+'COMMERCIAL INSURANCE 2023'!G19+'TÜRKİYE SİGORTA 2023'!G19+'GÜVEN  SİGORTA LTD 2023'!G19+'GOLD SİGORTA 2023'!G19+'CAN SİGORTA LTD. 2023'!G19+'ANADOLU SİGORTA A.Ş. 2023'!G19+'AS-CAN SİGORTA LTD. 2023'!G19+'GULF SİGORTA A.Ş. 2023'!G19+'AKFİNANS SİGORTA LTD. 2023'!G19+'BEY SİGORTA LTD.2023'!G19+'Segure Insurance Ltd. 2023'!G19+'Limasol Sigorta Ltd. 2023'!G19+'Kıbrıs Sigorta Ltd. 2023'!G19+'Şeker Sigorta Kıbrıs Ltd. 2023'!G19+'İktisat Sigorta Ltd. 2033'!G19+'Northprime Insurance Ltd. 2023'!G19+'Alfa Insurance ltd.2023'!G19+'Mapfree Insurance Ltd. 2023'!G19+'Kapital Insrance Ltd. 2023'!G19+'Dağlı Sigorta Ltd. 2023'!G19+'Creditwest Insurance Ltd 2023'!G19+'Near East Sigorta'!G19+'AVEON SİGORTA LTD. 2023'!G19+'AXA SİGORTA A.Ş. 2023'!G19</f>
        <v>270536886.04000002</v>
      </c>
      <c r="H19" s="264"/>
      <c r="I19" s="261"/>
      <c r="J19" s="261"/>
      <c r="K19" s="261"/>
      <c r="L19" s="265"/>
    </row>
    <row r="20" spans="1:14" x14ac:dyDescent="0.2">
      <c r="A20" s="262"/>
      <c r="B20" s="283" t="s">
        <v>264</v>
      </c>
      <c r="C20" s="310" t="s">
        <v>39</v>
      </c>
      <c r="D20" s="310"/>
      <c r="E20" s="310"/>
      <c r="F20" s="263" t="s">
        <v>33</v>
      </c>
      <c r="G20" s="16">
        <f>'ZİRVE SİGORTA LTD. 2023'!G20+'TÜRK SİGORTA 2023'!G20+'UNİVERSAL SİGORTA 2023'!G20+'ZURİCH SİGORTA 2023'!G20+'TOWER INSURANCE 2023'!G20+'EUROCITY INSURANCE 2023'!G20+'İYİ GELECEK SİGORTA 2023'!G20+'COMMERCIAL INSURANCE 2023'!G20+'TÜRKİYE SİGORTA 2023'!G20+'GÜVEN  SİGORTA LTD 2023'!G20+'GOLD SİGORTA 2023'!G20+'CAN SİGORTA LTD. 2023'!G20+'ANADOLU SİGORTA A.Ş. 2023'!G20+'AS-CAN SİGORTA LTD. 2023'!G20+'GULF SİGORTA A.Ş. 2023'!G20+'AKFİNANS SİGORTA LTD. 2023'!G20+'BEY SİGORTA LTD.2023'!G20+'Segure Insurance Ltd. 2023'!G20+'Limasol Sigorta Ltd. 2023'!G20+'Kıbrıs Sigorta Ltd. 2023'!G20+'Şeker Sigorta Kıbrıs Ltd. 2023'!G20+'İktisat Sigorta Ltd. 2033'!G20+'Northprime Insurance Ltd. 2023'!G20+'Alfa Insurance ltd.2023'!G20+'Mapfree Insurance Ltd. 2023'!G20+'Kapital Insrance Ltd. 2023'!G20+'Dağlı Sigorta Ltd. 2023'!G20+'Creditwest Insurance Ltd 2023'!G20+'Near East Sigorta'!G20+'AVEON SİGORTA LTD. 2023'!G20+'AXA SİGORTA A.Ş. 2023'!G20</f>
        <v>355828.62</v>
      </c>
      <c r="H20" s="264" t="s">
        <v>4</v>
      </c>
      <c r="I20" s="312" t="s">
        <v>46</v>
      </c>
      <c r="J20" s="312"/>
      <c r="K20" s="261"/>
      <c r="L20" s="302">
        <f>'ZİRVE SİGORTA LTD. 2023'!L20+'TÜRK SİGORTA 2023'!L20+'UNİVERSAL SİGORTA 2023'!L20+'ZURİCH SİGORTA 2023'!L20+'TOWER INSURANCE 2023'!L20+'EUROCITY INSURANCE 2023'!L20+'İYİ GELECEK SİGORTA 2023'!L20+'COMMERCIAL INSURANCE 2023'!L20+'TÜRKİYE SİGORTA 2023'!L20+'GÜVEN  SİGORTA LTD 2023'!L20+'GOLD SİGORTA 2023'!L20+'CAN SİGORTA LTD. 2023'!L20+'ANADOLU SİGORTA A.Ş. 2023'!L20+'AS-CAN SİGORTA LTD. 2023'!L20+'GULF SİGORTA A.Ş. 2023'!L20+'AKFİNANS SİGORTA LTD. 2023'!L20+'BEY SİGORTA LTD.2023'!L20+'Segure Insurance Ltd. 2023'!L20+'Limasol Sigorta Ltd. 2023'!L20+'Kıbrıs Sigorta Ltd. 2023'!L20+'Şeker Sigorta Kıbrıs Ltd. 2023'!L20+'İktisat Sigorta Ltd. 2033'!L20+'Northprime Insurance Ltd. 2023'!L20+'Alfa Insurance ltd.2023'!L20+'Mapfree Insurance Ltd. 2023'!L20+'Kapital Insrance Ltd. 2023'!L20+'Dağlı Sigorta Ltd. 2023'!L20+'Creditwest Insurance Ltd 2023'!L20+'Near East Sigorta'!L20+'AVEON SİGORTA LTD. 2023'!L20+'AXA SİGORTA A.Ş. 2023'!L20</f>
        <v>23172320.409999996</v>
      </c>
    </row>
    <row r="21" spans="1:14" x14ac:dyDescent="0.2">
      <c r="A21" s="262"/>
      <c r="B21" s="283" t="s">
        <v>268</v>
      </c>
      <c r="C21" s="318" t="s">
        <v>275</v>
      </c>
      <c r="D21" s="310"/>
      <c r="E21" s="310"/>
      <c r="F21" s="283" t="s">
        <v>33</v>
      </c>
      <c r="G21" s="16">
        <f>'ZİRVE SİGORTA LTD. 2023'!G21+'TÜRK SİGORTA 2023'!G21+'UNİVERSAL SİGORTA 2023'!G21+'ZURİCH SİGORTA 2023'!G21+'TOWER INSURANCE 2023'!G21+'EUROCITY INSURANCE 2023'!G21+'İYİ GELECEK SİGORTA 2023'!G21+'COMMERCIAL INSURANCE 2023'!G21+'TÜRKİYE SİGORTA 2023'!G21+'GÜVEN  SİGORTA LTD 2023'!G21+'GOLD SİGORTA 2023'!G21+'CAN SİGORTA LTD. 2023'!G21+'ANADOLU SİGORTA A.Ş. 2023'!G21+'AS-CAN SİGORTA LTD. 2023'!G21+'GULF SİGORTA A.Ş. 2023'!G21+'AKFİNANS SİGORTA LTD. 2023'!G21+'BEY SİGORTA LTD.2023'!G21+'Segure Insurance Ltd. 2023'!G21+'Limasol Sigorta Ltd. 2023'!G21+'Kıbrıs Sigorta Ltd. 2023'!G21+'Şeker Sigorta Kıbrıs Ltd. 2023'!G21+'İktisat Sigorta Ltd. 2033'!G21+'Northprime Insurance Ltd. 2023'!G21+'Alfa Insurance ltd.2023'!G21+'Mapfree Insurance Ltd. 2023'!G21+'Kapital Insrance Ltd. 2023'!G21+'Dağlı Sigorta Ltd. 2023'!G21+'Creditwest Insurance Ltd 2023'!G21+'Near East Sigorta'!G21+'AVEON SİGORTA LTD. 2023'!G21+'AXA SİGORTA A.Ş. 2023'!G21</f>
        <v>55227.39</v>
      </c>
      <c r="H21" s="264"/>
      <c r="I21" s="261"/>
      <c r="J21" s="261"/>
      <c r="K21" s="261"/>
      <c r="L21" s="265"/>
    </row>
    <row r="22" spans="1:14" x14ac:dyDescent="0.2">
      <c r="A22" s="262"/>
      <c r="B22" s="283" t="s">
        <v>265</v>
      </c>
      <c r="C22" s="310" t="s">
        <v>41</v>
      </c>
      <c r="D22" s="310"/>
      <c r="E22" s="310"/>
      <c r="F22" s="263"/>
      <c r="G22" s="16">
        <f>'ZİRVE SİGORTA LTD. 2023'!G22+'TÜRK SİGORTA 2023'!G22+'UNİVERSAL SİGORTA 2023'!G22+'ZURİCH SİGORTA 2023'!G22+'TOWER INSURANCE 2023'!G22+'EUROCITY INSURANCE 2023'!G22+'İYİ GELECEK SİGORTA 2023'!G22+'COMMERCIAL INSURANCE 2023'!G22+'TÜRKİYE SİGORTA 2023'!G22+'GÜVEN  SİGORTA LTD 2023'!G22+'GOLD SİGORTA 2023'!G22+'CAN SİGORTA LTD. 2023'!G22+'ANADOLU SİGORTA A.Ş. 2023'!G22+'AS-CAN SİGORTA LTD. 2023'!G22+'GULF SİGORTA A.Ş. 2023'!G22+'AKFİNANS SİGORTA LTD. 2023'!G22+'BEY SİGORTA LTD.2023'!G22+'Segure Insurance Ltd. 2023'!G22+'Limasol Sigorta Ltd. 2023'!G22+'Kıbrıs Sigorta Ltd. 2023'!G22+'Şeker Sigorta Kıbrıs Ltd. 2023'!G22+'İktisat Sigorta Ltd. 2033'!G22+'Northprime Insurance Ltd. 2023'!G22+'Alfa Insurance ltd.2023'!G22+'Mapfree Insurance Ltd. 2023'!G22+'Kapital Insrance Ltd. 2023'!G22+'Dağlı Sigorta Ltd. 2023'!G22+'Creditwest Insurance Ltd 2023'!G22+'Near East Sigorta'!G22+'AVEON SİGORTA LTD. 2023'!G22+'AXA SİGORTA A.Ş. 2023'!G22</f>
        <v>612196927.58999991</v>
      </c>
      <c r="H22" s="264" t="s">
        <v>5</v>
      </c>
      <c r="I22" s="312" t="s">
        <v>48</v>
      </c>
      <c r="J22" s="312"/>
      <c r="K22" s="261"/>
      <c r="L22" s="302">
        <f>'ZİRVE SİGORTA LTD. 2023'!L22+'TÜRK SİGORTA 2023'!L22+'UNİVERSAL SİGORTA 2023'!L22+'ZURİCH SİGORTA 2023'!L22+'TOWER INSURANCE 2023'!L22+'EUROCITY INSURANCE 2023'!L22+'İYİ GELECEK SİGORTA 2023'!L22+'COMMERCIAL INSURANCE 2023'!L22+'TÜRKİYE SİGORTA 2023'!L22+'GÜVEN  SİGORTA LTD 2023'!L22+'GOLD SİGORTA 2023'!L22+'CAN SİGORTA LTD. 2023'!L22+'ANADOLU SİGORTA A.Ş. 2023'!L22+'AS-CAN SİGORTA LTD. 2023'!L22+'GULF SİGORTA A.Ş. 2023'!L22+'AKFİNANS SİGORTA LTD. 2023'!L22+'BEY SİGORTA LTD.2023'!L22+'Segure Insurance Ltd. 2023'!L22+'Limasol Sigorta Ltd. 2023'!L22+'Kıbrıs Sigorta Ltd. 2023'!L22+'Şeker Sigorta Kıbrıs Ltd. 2023'!L22+'İktisat Sigorta Ltd. 2033'!L22+'Northprime Insurance Ltd. 2023'!L22+'Alfa Insurance ltd.2023'!L22+'Mapfree Insurance Ltd. 2023'!L22+'Kapital Insrance Ltd. 2023'!L22+'Dağlı Sigorta Ltd. 2023'!L22+'Creditwest Insurance Ltd 2023'!L22+'Near East Sigorta'!L22+'AVEON SİGORTA LTD. 2023'!L22+'AXA SİGORTA A.Ş. 2023'!L22</f>
        <v>414565896.44999999</v>
      </c>
    </row>
    <row r="23" spans="1:14" x14ac:dyDescent="0.2">
      <c r="A23" s="262"/>
      <c r="B23" s="283" t="s">
        <v>256</v>
      </c>
      <c r="C23" s="283" t="s">
        <v>257</v>
      </c>
      <c r="D23" s="263"/>
      <c r="E23" s="263"/>
      <c r="F23" s="263"/>
      <c r="G23" s="16">
        <f>'ZİRVE SİGORTA LTD. 2023'!G23+'TÜRK SİGORTA 2023'!G23+'UNİVERSAL SİGORTA 2023'!G23+'ZURİCH SİGORTA 2023'!G23+'TOWER INSURANCE 2023'!G23+'EUROCITY INSURANCE 2023'!G23+'İYİ GELECEK SİGORTA 2023'!G23+'COMMERCIAL INSURANCE 2023'!G23+'TÜRKİYE SİGORTA 2023'!G23+'GÜVEN  SİGORTA LTD 2023'!G23+'GOLD SİGORTA 2023'!G23+'CAN SİGORTA LTD. 2023'!G23+'ANADOLU SİGORTA A.Ş. 2023'!G23+'AS-CAN SİGORTA LTD. 2023'!G23+'GULF SİGORTA A.Ş. 2023'!G23+'AKFİNANS SİGORTA LTD. 2023'!G23+'BEY SİGORTA LTD.2023'!G23+'Segure Insurance Ltd. 2023'!G23+'Limasol Sigorta Ltd. 2023'!G23+'Kıbrıs Sigorta Ltd. 2023'!G23+'Şeker Sigorta Kıbrıs Ltd. 2023'!G23+'İktisat Sigorta Ltd. 2033'!G23+'Northprime Insurance Ltd. 2023'!G23+'Alfa Insurance ltd.2023'!G23+'Mapfree Insurance Ltd. 2023'!G23+'Kapital Insrance Ltd. 2023'!G23+'Dağlı Sigorta Ltd. 2023'!G23+'Creditwest Insurance Ltd 2023'!G23+'Near East Sigorta'!G23+'AVEON SİGORTA LTD. 2023'!G23+'AXA SİGORTA A.Ş. 2023'!G23</f>
        <v>92223755.510000005</v>
      </c>
      <c r="H23" s="264"/>
      <c r="I23" s="261" t="s">
        <v>12</v>
      </c>
      <c r="J23" s="261" t="s">
        <v>50</v>
      </c>
      <c r="K23" s="261"/>
      <c r="L23" s="302">
        <f>'ZİRVE SİGORTA LTD. 2023'!L23+'TÜRK SİGORTA 2023'!L23+'UNİVERSAL SİGORTA 2023'!L23+'ZURİCH SİGORTA 2023'!L23+'TOWER INSURANCE 2023'!L23+'EUROCITY INSURANCE 2023'!L23+'İYİ GELECEK SİGORTA 2023'!L23+'COMMERCIAL INSURANCE 2023'!L23+'TÜRKİYE SİGORTA 2023'!L23+'GÜVEN  SİGORTA LTD 2023'!L23+'GOLD SİGORTA 2023'!L23+'CAN SİGORTA LTD. 2023'!L23+'ANADOLU SİGORTA A.Ş. 2023'!L23+'AS-CAN SİGORTA LTD. 2023'!L23+'GULF SİGORTA A.Ş. 2023'!L23+'AKFİNANS SİGORTA LTD. 2023'!L23+'BEY SİGORTA LTD.2023'!L23+'Segure Insurance Ltd. 2023'!L23+'Limasol Sigorta Ltd. 2023'!L23+'Kıbrıs Sigorta Ltd. 2023'!L23+'Şeker Sigorta Kıbrıs Ltd. 2023'!L23+'İktisat Sigorta Ltd. 2033'!L23+'Northprime Insurance Ltd. 2023'!L23+'Alfa Insurance ltd.2023'!L23+'Mapfree Insurance Ltd. 2023'!L23+'Kapital Insrance Ltd. 2023'!L23+'Dağlı Sigorta Ltd. 2023'!L23+'Creditwest Insurance Ltd 2023'!L23+'Near East Sigorta'!L23+'AVEON SİGORTA LTD. 2023'!L23+'AXA SİGORTA A.Ş. 2023'!L23</f>
        <v>390278566</v>
      </c>
    </row>
    <row r="24" spans="1:14" x14ac:dyDescent="0.2">
      <c r="A24" s="262"/>
      <c r="B24" s="283" t="s">
        <v>258</v>
      </c>
      <c r="C24" s="283" t="s">
        <v>266</v>
      </c>
      <c r="D24" s="283"/>
      <c r="E24" s="283"/>
      <c r="F24" s="283"/>
      <c r="G24" s="16">
        <f>'ZİRVE SİGORTA LTD. 2023'!G24+'TÜRK SİGORTA 2023'!G24+'UNİVERSAL SİGORTA 2023'!G24+'ZURİCH SİGORTA 2023'!G24+'TOWER INSURANCE 2023'!G24+'EUROCITY INSURANCE 2023'!G24+'İYİ GELECEK SİGORTA 2023'!G24+'COMMERCIAL INSURANCE 2023'!G24+'TÜRKİYE SİGORTA 2023'!G24+'GÜVEN  SİGORTA LTD 2023'!G24+'GOLD SİGORTA 2023'!G24+'CAN SİGORTA LTD. 2023'!G24+'ANADOLU SİGORTA A.Ş. 2023'!G24+'AS-CAN SİGORTA LTD. 2023'!G24+'GULF SİGORTA A.Ş. 2023'!G24+'AKFİNANS SİGORTA LTD. 2023'!G24+'BEY SİGORTA LTD.2023'!G24+'Segure Insurance Ltd. 2023'!G24+'Limasol Sigorta Ltd. 2023'!G24+'Kıbrıs Sigorta Ltd. 2023'!G24+'Şeker Sigorta Kıbrıs Ltd. 2023'!G24+'İktisat Sigorta Ltd. 2033'!G24+'Northprime Insurance Ltd. 2023'!G24+'Alfa Insurance ltd.2023'!G24+'Mapfree Insurance Ltd. 2023'!G24+'Kapital Insrance Ltd. 2023'!G24+'Dağlı Sigorta Ltd. 2023'!G24+'Creditwest Insurance Ltd 2023'!G24+'Near East Sigorta'!G24+'AVEON SİGORTA LTD. 2023'!G24+'AXA SİGORTA A.Ş. 2023'!G24</f>
        <v>10384356.250000002</v>
      </c>
      <c r="H24" s="264"/>
      <c r="I24" s="261"/>
      <c r="J24" s="261" t="s">
        <v>52</v>
      </c>
      <c r="K24" s="261"/>
      <c r="L24" s="302">
        <f>'ZİRVE SİGORTA LTD. 2023'!L24+'TÜRK SİGORTA 2023'!L24+'UNİVERSAL SİGORTA 2023'!L24+'ZURİCH SİGORTA 2023'!L24+'TOWER INSURANCE 2023'!L24+'EUROCITY INSURANCE 2023'!L24+'İYİ GELECEK SİGORTA 2023'!L24+'COMMERCIAL INSURANCE 2023'!L24+'TÜRKİYE SİGORTA 2023'!L24+'GÜVEN  SİGORTA LTD 2023'!L24+'GOLD SİGORTA 2023'!L24+'CAN SİGORTA LTD. 2023'!L24+'ANADOLU SİGORTA A.Ş. 2023'!L24+'AS-CAN SİGORTA LTD. 2023'!L24+'GULF SİGORTA A.Ş. 2023'!L24+'AKFİNANS SİGORTA LTD. 2023'!L24+'BEY SİGORTA LTD.2023'!L24+'Segure Insurance Ltd. 2023'!L24+'Limasol Sigorta Ltd. 2023'!L24+'Kıbrıs Sigorta Ltd. 2023'!L24+'Şeker Sigorta Kıbrıs Ltd. 2023'!L24+'İktisat Sigorta Ltd. 2033'!L24+'Northprime Insurance Ltd. 2023'!L24+'Alfa Insurance ltd.2023'!L24+'Mapfree Insurance Ltd. 2023'!L24+'Kapital Insrance Ltd. 2023'!L24+'Dağlı Sigorta Ltd. 2023'!L24+'Creditwest Insurance Ltd 2023'!L24+'Near East Sigorta'!L24+'AVEON SİGORTA LTD. 2023'!L24+'AXA SİGORTA A.Ş. 2023'!L24</f>
        <v>221813316</v>
      </c>
    </row>
    <row r="25" spans="1:14" x14ac:dyDescent="0.2">
      <c r="A25" s="262"/>
      <c r="B25" s="283" t="s">
        <v>260</v>
      </c>
      <c r="C25" s="283" t="s">
        <v>267</v>
      </c>
      <c r="D25" s="283"/>
      <c r="E25" s="283"/>
      <c r="F25" s="283"/>
      <c r="G25" s="16">
        <f>'ZİRVE SİGORTA LTD. 2023'!G25+'TÜRK SİGORTA 2023'!G25+'UNİVERSAL SİGORTA 2023'!G25+'ZURİCH SİGORTA 2023'!G25+'TOWER INSURANCE 2023'!G25+'EUROCITY INSURANCE 2023'!G25+'İYİ GELECEK SİGORTA 2023'!G25+'COMMERCIAL INSURANCE 2023'!G25+'TÜRKİYE SİGORTA 2023'!G25+'GÜVEN  SİGORTA LTD 2023'!G25+'GOLD SİGORTA 2023'!G25+'CAN SİGORTA LTD. 2023'!G25+'ANADOLU SİGORTA A.Ş. 2023'!G25+'AS-CAN SİGORTA LTD. 2023'!G25+'GULF SİGORTA A.Ş. 2023'!G25+'AKFİNANS SİGORTA LTD. 2023'!G25+'BEY SİGORTA LTD.2023'!G25+'Segure Insurance Ltd. 2023'!G25+'Limasol Sigorta Ltd. 2023'!G25+'Kıbrıs Sigorta Ltd. 2023'!G25+'Şeker Sigorta Kıbrıs Ltd. 2023'!G25+'İktisat Sigorta Ltd. 2033'!G25+'Northprime Insurance Ltd. 2023'!G25+'Alfa Insurance ltd.2023'!G25+'Mapfree Insurance Ltd. 2023'!G25+'Kapital Insrance Ltd. 2023'!G25+'Dağlı Sigorta Ltd. 2023'!G25+'Creditwest Insurance Ltd 2023'!G25+'Near East Sigorta'!G25+'AVEON SİGORTA LTD. 2023'!G25+'AXA SİGORTA A.Ş. 2023'!G25</f>
        <v>50699468.330000006</v>
      </c>
      <c r="H25" s="264"/>
      <c r="I25" s="261"/>
      <c r="J25" s="261" t="s">
        <v>54</v>
      </c>
      <c r="K25" s="263" t="s">
        <v>33</v>
      </c>
      <c r="L25" s="302">
        <f>'ZİRVE SİGORTA LTD. 2023'!L25+'TÜRK SİGORTA 2023'!L25+'UNİVERSAL SİGORTA 2023'!L25+'ZURİCH SİGORTA 2023'!L25+'TOWER INSURANCE 2023'!L25+'EUROCITY INSURANCE 2023'!L25+'İYİ GELECEK SİGORTA 2023'!L25+'COMMERCIAL INSURANCE 2023'!L25+'TÜRKİYE SİGORTA 2023'!L25+'GÜVEN  SİGORTA LTD 2023'!L25+'GOLD SİGORTA 2023'!L25+'CAN SİGORTA LTD. 2023'!L25+'ANADOLU SİGORTA A.Ş. 2023'!L25+'AS-CAN SİGORTA LTD. 2023'!L25+'GULF SİGORTA A.Ş. 2023'!L25+'AKFİNANS SİGORTA LTD. 2023'!L25+'BEY SİGORTA LTD.2023'!L25+'Segure Insurance Ltd. 2023'!L25+'Limasol Sigorta Ltd. 2023'!L25+'Kıbrıs Sigorta Ltd. 2023'!L25+'Şeker Sigorta Kıbrıs Ltd. 2023'!L25+'İktisat Sigorta Ltd. 2033'!L25+'Northprime Insurance Ltd. 2023'!L25+'Alfa Insurance ltd.2023'!L25+'Mapfree Insurance Ltd. 2023'!L25+'Kapital Insrance Ltd. 2023'!L25+'Dağlı Sigorta Ltd. 2023'!L25+'Creditwest Insurance Ltd 2023'!L25+'Near East Sigorta'!L25+'AVEON SİGORTA LTD. 2023'!L25+'AXA SİGORTA A.Ş. 2023'!L25</f>
        <v>5033300</v>
      </c>
    </row>
    <row r="26" spans="1:14" x14ac:dyDescent="0.2">
      <c r="A26" s="262"/>
      <c r="B26" s="283" t="s">
        <v>255</v>
      </c>
      <c r="C26" s="283" t="s">
        <v>261</v>
      </c>
      <c r="D26" s="283"/>
      <c r="E26" s="283"/>
      <c r="F26" s="283"/>
      <c r="G26" s="16">
        <f>'ZİRVE SİGORTA LTD. 2023'!G26+'TÜRK SİGORTA 2023'!G26+'UNİVERSAL SİGORTA 2023'!G26+'ZURİCH SİGORTA 2023'!G26+'TOWER INSURANCE 2023'!G26+'EUROCITY INSURANCE 2023'!G26+'İYİ GELECEK SİGORTA 2023'!G26+'COMMERCIAL INSURANCE 2023'!G26+'TÜRKİYE SİGORTA 2023'!G26+'GÜVEN  SİGORTA LTD 2023'!G26+'GOLD SİGORTA 2023'!G26+'CAN SİGORTA LTD. 2023'!G26+'ANADOLU SİGORTA A.Ş. 2023'!G26+'AS-CAN SİGORTA LTD. 2023'!G26+'GULF SİGORTA A.Ş. 2023'!G26+'AKFİNANS SİGORTA LTD. 2023'!G26+'BEY SİGORTA LTD.2023'!G26+'Segure Insurance Ltd. 2023'!G26+'Limasol Sigorta Ltd. 2023'!G26+'Kıbrıs Sigorta Ltd. 2023'!G26+'Şeker Sigorta Kıbrıs Ltd. 2023'!G26+'İktisat Sigorta Ltd. 2033'!G26+'Northprime Insurance Ltd. 2023'!G26+'Alfa Insurance ltd.2023'!G26+'Mapfree Insurance Ltd. 2023'!G26+'Kapital Insrance Ltd. 2023'!G26+'Dağlı Sigorta Ltd. 2023'!G26+'Creditwest Insurance Ltd 2023'!G26+'Near East Sigorta'!G26+'AVEON SİGORTA LTD. 2023'!G26+'AXA SİGORTA A.Ş. 2023'!G26</f>
        <v>416865326.61000001</v>
      </c>
      <c r="H26" s="264"/>
      <c r="I26" s="261" t="s">
        <v>15</v>
      </c>
      <c r="J26" s="261" t="s">
        <v>55</v>
      </c>
      <c r="K26" s="261"/>
      <c r="L26" s="302">
        <f>'ZİRVE SİGORTA LTD. 2023'!L26+'TÜRK SİGORTA 2023'!L26+'UNİVERSAL SİGORTA 2023'!L26+'ZURİCH SİGORTA 2023'!L26+'TOWER INSURANCE 2023'!L26+'EUROCITY INSURANCE 2023'!L26+'İYİ GELECEK SİGORTA 2023'!L26+'COMMERCIAL INSURANCE 2023'!L26+'TÜRKİYE SİGORTA 2023'!L26+'GÜVEN  SİGORTA LTD 2023'!L26+'GOLD SİGORTA 2023'!L26+'CAN SİGORTA LTD. 2023'!L26+'ANADOLU SİGORTA A.Ş. 2023'!L26+'AS-CAN SİGORTA LTD. 2023'!L26+'GULF SİGORTA A.Ş. 2023'!L26+'AKFİNANS SİGORTA LTD. 2023'!L26+'BEY SİGORTA LTD.2023'!L26+'Segure Insurance Ltd. 2023'!L26+'Limasol Sigorta Ltd. 2023'!L26+'Kıbrıs Sigorta Ltd. 2023'!L26+'Şeker Sigorta Kıbrıs Ltd. 2023'!L26+'İktisat Sigorta Ltd. 2033'!L26+'Northprime Insurance Ltd. 2023'!L26+'Alfa Insurance ltd.2023'!L26+'Mapfree Insurance Ltd. 2023'!L26+'Kapital Insrance Ltd. 2023'!L26+'Dağlı Sigorta Ltd. 2023'!L26+'Creditwest Insurance Ltd 2023'!L26+'Near East Sigorta'!L26+'AVEON SİGORTA LTD. 2023'!L26+'AXA SİGORTA A.Ş. 2023'!L26</f>
        <v>0</v>
      </c>
    </row>
    <row r="27" spans="1:14" x14ac:dyDescent="0.2">
      <c r="A27" s="11"/>
      <c r="B27" s="283" t="s">
        <v>264</v>
      </c>
      <c r="C27" s="310" t="s">
        <v>43</v>
      </c>
      <c r="D27" s="310"/>
      <c r="E27" s="310"/>
      <c r="F27" s="263" t="s">
        <v>33</v>
      </c>
      <c r="G27" s="16">
        <f>'ZİRVE SİGORTA LTD. 2023'!G27+'TÜRK SİGORTA 2023'!G27+'UNİVERSAL SİGORTA 2023'!G27+'ZURİCH SİGORTA 2023'!G27+'TOWER INSURANCE 2023'!G27+'EUROCITY INSURANCE 2023'!G27+'İYİ GELECEK SİGORTA 2023'!G27+'COMMERCIAL INSURANCE 2023'!G27+'TÜRKİYE SİGORTA 2023'!G27+'GÜVEN  SİGORTA LTD 2023'!G27+'GOLD SİGORTA 2023'!G27+'CAN SİGORTA LTD. 2023'!G27+'ANADOLU SİGORTA A.Ş. 2023'!G27+'AS-CAN SİGORTA LTD. 2023'!G27+'GULF SİGORTA A.Ş. 2023'!G27+'AKFİNANS SİGORTA LTD. 2023'!G27+'BEY SİGORTA LTD.2023'!G27+'Segure Insurance Ltd. 2023'!G27+'Limasol Sigorta Ltd. 2023'!G27+'Kıbrıs Sigorta Ltd. 2023'!G27+'Şeker Sigorta Kıbrıs Ltd. 2023'!G27+'İktisat Sigorta Ltd. 2033'!G27+'Northprime Insurance Ltd. 2023'!G27+'Alfa Insurance ltd.2023'!G27+'Mapfree Insurance Ltd. 2023'!G27+'Kapital Insrance Ltd. 2023'!G27+'Dağlı Sigorta Ltd. 2023'!G27+'Creditwest Insurance Ltd 2023'!G27+'Near East Sigorta'!G27+'AVEON SİGORTA LTD. 2023'!G27+'AXA SİGORTA A.Ş. 2023'!G27</f>
        <v>3968979.8</v>
      </c>
      <c r="H27" s="264"/>
      <c r="I27" s="261" t="s">
        <v>19</v>
      </c>
      <c r="J27" s="261" t="s">
        <v>57</v>
      </c>
      <c r="K27" s="261"/>
      <c r="L27" s="302">
        <f>'ZİRVE SİGORTA LTD. 2023'!L27+'TÜRK SİGORTA 2023'!L27+'UNİVERSAL SİGORTA 2023'!L27+'ZURİCH SİGORTA 2023'!L27+'TOWER INSURANCE 2023'!L27+'EUROCITY INSURANCE 2023'!L27+'İYİ GELECEK SİGORTA 2023'!L27+'COMMERCIAL INSURANCE 2023'!L27+'TÜRKİYE SİGORTA 2023'!L27+'GÜVEN  SİGORTA LTD 2023'!L27+'GOLD SİGORTA 2023'!L27+'CAN SİGORTA LTD. 2023'!L27+'ANADOLU SİGORTA A.Ş. 2023'!L27+'AS-CAN SİGORTA LTD. 2023'!L27+'GULF SİGORTA A.Ş. 2023'!L27+'AKFİNANS SİGORTA LTD. 2023'!L27+'BEY SİGORTA LTD.2023'!L27+'Segure Insurance Ltd. 2023'!L27+'Limasol Sigorta Ltd. 2023'!L27+'Kıbrıs Sigorta Ltd. 2023'!L27+'Şeker Sigorta Kıbrıs Ltd. 2023'!L27+'İktisat Sigorta Ltd. 2033'!L27+'Northprime Insurance Ltd. 2023'!L27+'Alfa Insurance ltd.2023'!L27+'Mapfree Insurance Ltd. 2023'!L27+'Kapital Insrance Ltd. 2023'!L27+'Dağlı Sigorta Ltd. 2023'!L27+'Creditwest Insurance Ltd 2023'!L27+'Near East Sigorta'!L27+'AVEON SİGORTA LTD. 2023'!L27+'AXA SİGORTA A.Ş. 2023'!L27</f>
        <v>3417739</v>
      </c>
    </row>
    <row r="28" spans="1:14" x14ac:dyDescent="0.2">
      <c r="A28" s="262"/>
      <c r="B28" s="283" t="s">
        <v>268</v>
      </c>
      <c r="C28" s="315" t="s">
        <v>269</v>
      </c>
      <c r="D28" s="316"/>
      <c r="E28" s="316"/>
      <c r="F28" s="283" t="s">
        <v>33</v>
      </c>
      <c r="G28" s="16">
        <f>'ZİRVE SİGORTA LTD. 2023'!G28+'TÜRK SİGORTA 2023'!G28+'UNİVERSAL SİGORTA 2023'!G28+'ZURİCH SİGORTA 2023'!G28+'TOWER INSURANCE 2023'!G28+'EUROCITY INSURANCE 2023'!G28+'İYİ GELECEK SİGORTA 2023'!G28+'COMMERCIAL INSURANCE 2023'!G28+'TÜRKİYE SİGORTA 2023'!G28+'GÜVEN  SİGORTA LTD 2023'!G28+'GOLD SİGORTA 2023'!G28+'CAN SİGORTA LTD. 2023'!G28+'ANADOLU SİGORTA A.Ş. 2023'!G28+'AS-CAN SİGORTA LTD. 2023'!G28+'GULF SİGORTA A.Ş. 2023'!G28+'AKFİNANS SİGORTA LTD. 2023'!G28+'BEY SİGORTA LTD.2023'!G28+'Segure Insurance Ltd. 2023'!G28+'Limasol Sigorta Ltd. 2023'!G28+'Kıbrıs Sigorta Ltd. 2023'!G28+'Şeker Sigorta Kıbrıs Ltd. 2023'!G28+'İktisat Sigorta Ltd. 2033'!G28+'Northprime Insurance Ltd. 2023'!G28+'Alfa Insurance ltd.2023'!G28+'Mapfree Insurance Ltd. 2023'!G28+'Kapital Insrance Ltd. 2023'!G28+'Dağlı Sigorta Ltd. 2023'!G28+'Creditwest Insurance Ltd 2023'!G28+'Near East Sigorta'!G28+'AVEON SİGORTA LTD. 2023'!G28+'AXA SİGORTA A.Ş. 2023'!G28</f>
        <v>-116322.44</v>
      </c>
      <c r="H28" s="264"/>
      <c r="I28" s="261" t="s">
        <v>22</v>
      </c>
      <c r="J28" s="261" t="s">
        <v>59</v>
      </c>
      <c r="K28" s="261"/>
      <c r="L28" s="302">
        <f>'ZİRVE SİGORTA LTD. 2023'!L28+'TÜRK SİGORTA 2023'!L28+'UNİVERSAL SİGORTA 2023'!L28+'ZURİCH SİGORTA 2023'!L28+'TOWER INSURANCE 2023'!L28+'EUROCITY INSURANCE 2023'!L28+'İYİ GELECEK SİGORTA 2023'!L28+'COMMERCIAL INSURANCE 2023'!L28+'TÜRKİYE SİGORTA 2023'!L28+'GÜVEN  SİGORTA LTD 2023'!L28+'GOLD SİGORTA 2023'!L28+'CAN SİGORTA LTD. 2023'!L28+'ANADOLU SİGORTA A.Ş. 2023'!L28+'AS-CAN SİGORTA LTD. 2023'!L28+'GULF SİGORTA A.Ş. 2023'!L28+'AKFİNANS SİGORTA LTD. 2023'!L28+'BEY SİGORTA LTD.2023'!L28+'Segure Insurance Ltd. 2023'!L28+'Limasol Sigorta Ltd. 2023'!L28+'Kıbrıs Sigorta Ltd. 2023'!L28+'Şeker Sigorta Kıbrıs Ltd. 2023'!L28+'İktisat Sigorta Ltd. 2033'!L28+'Northprime Insurance Ltd. 2023'!L28+'Alfa Insurance ltd.2023'!L28+'Mapfree Insurance Ltd. 2023'!L28+'Kapital Insrance Ltd. 2023'!L28+'Dağlı Sigorta Ltd. 2023'!L28+'Creditwest Insurance Ltd 2023'!L28+'Near East Sigorta'!L28+'AVEON SİGORTA LTD. 2023'!L28+'AXA SİGORTA A.Ş. 2023'!L28</f>
        <v>14232740.850000001</v>
      </c>
    </row>
    <row r="29" spans="1:14" x14ac:dyDescent="0.2">
      <c r="A29" s="262"/>
      <c r="B29" s="283" t="s">
        <v>270</v>
      </c>
      <c r="C29" s="315" t="s">
        <v>271</v>
      </c>
      <c r="D29" s="315"/>
      <c r="E29" s="315"/>
      <c r="F29" s="283"/>
      <c r="G29" s="16">
        <f>'ZİRVE SİGORTA LTD. 2023'!G29+'TÜRK SİGORTA 2023'!G29+'UNİVERSAL SİGORTA 2023'!G29+'ZURİCH SİGORTA 2023'!G29+'TOWER INSURANCE 2023'!G29+'EUROCITY INSURANCE 2023'!G29+'İYİ GELECEK SİGORTA 2023'!G29+'COMMERCIAL INSURANCE 2023'!G29+'TÜRKİYE SİGORTA 2023'!G29+'GÜVEN  SİGORTA LTD 2023'!G29+'GOLD SİGORTA 2023'!G29+'CAN SİGORTA LTD. 2023'!G29+'ANADOLU SİGORTA A.Ş. 2023'!G29+'AS-CAN SİGORTA LTD. 2023'!G29+'GULF SİGORTA A.Ş. 2023'!G29+'AKFİNANS SİGORTA LTD. 2023'!G29+'BEY SİGORTA LTD.2023'!G29+'Segure Insurance Ltd. 2023'!G29+'Limasol Sigorta Ltd. 2023'!G29+'Kıbrıs Sigorta Ltd. 2023'!G29+'Şeker Sigorta Kıbrıs Ltd. 2023'!G29+'İktisat Sigorta Ltd. 2033'!G29+'Northprime Insurance Ltd. 2023'!G29+'Alfa Insurance ltd.2023'!G29+'Mapfree Insurance Ltd. 2023'!G29+'Kapital Insrance Ltd. 2023'!G29+'Dağlı Sigorta Ltd. 2023'!G29+'Creditwest Insurance Ltd 2023'!G29+'Near East Sigorta'!G29+'AVEON SİGORTA LTD. 2023'!G29+'AXA SİGORTA A.Ş. 2023'!G29</f>
        <v>0</v>
      </c>
      <c r="H29" s="264"/>
      <c r="I29" s="261" t="s">
        <v>25</v>
      </c>
      <c r="J29" s="261" t="s">
        <v>61</v>
      </c>
      <c r="K29" s="261"/>
      <c r="L29" s="302">
        <f>'ZİRVE SİGORTA LTD. 2023'!L29+'TÜRK SİGORTA 2023'!L29+'UNİVERSAL SİGORTA 2023'!L29+'ZURİCH SİGORTA 2023'!L29+'TOWER INSURANCE 2023'!L29+'EUROCITY INSURANCE 2023'!L29+'İYİ GELECEK SİGORTA 2023'!L29+'COMMERCIAL INSURANCE 2023'!L29+'TÜRKİYE SİGORTA 2023'!L29+'GÜVEN  SİGORTA LTD 2023'!L29+'GOLD SİGORTA 2023'!L29+'CAN SİGORTA LTD. 2023'!L29+'ANADOLU SİGORTA A.Ş. 2023'!L29+'AS-CAN SİGORTA LTD. 2023'!L29+'GULF SİGORTA A.Ş. 2023'!L29+'AKFİNANS SİGORTA LTD. 2023'!L29+'BEY SİGORTA LTD.2023'!L29+'Segure Insurance Ltd. 2023'!L29+'Limasol Sigorta Ltd. 2023'!L29+'Kıbrıs Sigorta Ltd. 2023'!L29+'Şeker Sigorta Kıbrıs Ltd. 2023'!L29+'İktisat Sigorta Ltd. 2033'!L29+'Northprime Insurance Ltd. 2023'!L29+'Alfa Insurance ltd.2023'!L29+'Mapfree Insurance Ltd. 2023'!L29+'Kapital Insrance Ltd. 2023'!L29+'Dağlı Sigorta Ltd. 2023'!L29+'Creditwest Insurance Ltd 2023'!L29+'Near East Sigorta'!L29+'AVEON SİGORTA LTD. 2023'!L29+'AXA SİGORTA A.Ş. 2023'!L29</f>
        <v>3216837</v>
      </c>
    </row>
    <row r="30" spans="1:14" x14ac:dyDescent="0.2">
      <c r="A30" s="262"/>
      <c r="B30" s="263" t="s">
        <v>22</v>
      </c>
      <c r="C30" s="310" t="s">
        <v>14</v>
      </c>
      <c r="D30" s="310"/>
      <c r="E30" s="310"/>
      <c r="F30" s="263"/>
      <c r="G30" s="16">
        <f>'ZİRVE SİGORTA LTD. 2023'!G30+'TÜRK SİGORTA 2023'!G30+'UNİVERSAL SİGORTA 2023'!G30+'ZURİCH SİGORTA 2023'!G30+'TOWER INSURANCE 2023'!G30+'EUROCITY INSURANCE 2023'!G30+'İYİ GELECEK SİGORTA 2023'!G30+'COMMERCIAL INSURANCE 2023'!G30+'TÜRKİYE SİGORTA 2023'!G30+'GÜVEN  SİGORTA LTD 2023'!G30+'GOLD SİGORTA 2023'!G30+'CAN SİGORTA LTD. 2023'!G30+'ANADOLU SİGORTA A.Ş. 2023'!G30+'AS-CAN SİGORTA LTD. 2023'!G30+'GULF SİGORTA A.Ş. 2023'!G30+'AKFİNANS SİGORTA LTD. 2023'!G30+'BEY SİGORTA LTD.2023'!G30+'Segure Insurance Ltd. 2023'!G30+'Limasol Sigorta Ltd. 2023'!G30+'Kıbrıs Sigorta Ltd. 2023'!G30+'Şeker Sigorta Kıbrıs Ltd. 2023'!G30+'İktisat Sigorta Ltd. 2033'!G30+'Northprime Insurance Ltd. 2023'!G30+'Alfa Insurance ltd.2023'!G30+'Mapfree Insurance Ltd. 2023'!G30+'Kapital Insrance Ltd. 2023'!G30+'Dağlı Sigorta Ltd. 2023'!G30+'Creditwest Insurance Ltd 2023'!G30+'Near East Sigorta'!G30+'AVEON SİGORTA LTD. 2023'!G30+'AXA SİGORTA A.Ş. 2023'!G30</f>
        <v>16328797.889999999</v>
      </c>
      <c r="H30" s="264"/>
      <c r="I30" s="261" t="s">
        <v>63</v>
      </c>
      <c r="J30" s="261" t="s">
        <v>64</v>
      </c>
      <c r="K30" s="261"/>
      <c r="L30" s="302">
        <f>'ZİRVE SİGORTA LTD. 2023'!L30+'TÜRK SİGORTA 2023'!L30+'UNİVERSAL SİGORTA 2023'!L30+'ZURİCH SİGORTA 2023'!L30+'TOWER INSURANCE 2023'!L30+'EUROCITY INSURANCE 2023'!L30+'İYİ GELECEK SİGORTA 2023'!L30+'COMMERCIAL INSURANCE 2023'!L30+'TÜRKİYE SİGORTA 2023'!L30+'GÜVEN  SİGORTA LTD 2023'!L30+'GOLD SİGORTA 2023'!L30+'CAN SİGORTA LTD. 2023'!L30+'ANADOLU SİGORTA A.Ş. 2023'!L30+'AS-CAN SİGORTA LTD. 2023'!L30+'GULF SİGORTA A.Ş. 2023'!L30+'AKFİNANS SİGORTA LTD. 2023'!L30+'BEY SİGORTA LTD.2023'!L30+'Segure Insurance Ltd. 2023'!L30+'Limasol Sigorta Ltd. 2023'!L30+'Kıbrıs Sigorta Ltd. 2023'!L30+'Şeker Sigorta Kıbrıs Ltd. 2023'!L30+'İktisat Sigorta Ltd. 2033'!L30+'Northprime Insurance Ltd. 2023'!L30+'Alfa Insurance ltd.2023'!L30+'Mapfree Insurance Ltd. 2023'!L30+'Kapital Insrance Ltd. 2023'!L30+'Dağlı Sigorta Ltd. 2023'!L30+'Creditwest Insurance Ltd 2023'!L30+'Near East Sigorta'!L30+'AVEON SİGORTA LTD. 2023'!L30+'AXA SİGORTA A.Ş. 2023'!L30</f>
        <v>5637293</v>
      </c>
    </row>
    <row r="31" spans="1:14" x14ac:dyDescent="0.2">
      <c r="A31" s="262"/>
      <c r="B31" s="263" t="s">
        <v>25</v>
      </c>
      <c r="C31" s="310" t="s">
        <v>45</v>
      </c>
      <c r="D31" s="310"/>
      <c r="E31" s="310"/>
      <c r="F31" s="263"/>
      <c r="G31" s="16">
        <f>'ZİRVE SİGORTA LTD. 2023'!G31+'TÜRK SİGORTA 2023'!G31+'UNİVERSAL SİGORTA 2023'!G31+'ZURİCH SİGORTA 2023'!G31+'TOWER INSURANCE 2023'!G31+'EUROCITY INSURANCE 2023'!G31+'İYİ GELECEK SİGORTA 2023'!G31+'COMMERCIAL INSURANCE 2023'!G31+'TÜRKİYE SİGORTA 2023'!G31+'GÜVEN  SİGORTA LTD 2023'!G31+'GOLD SİGORTA 2023'!G31+'CAN SİGORTA LTD. 2023'!G31+'ANADOLU SİGORTA A.Ş. 2023'!G31+'AS-CAN SİGORTA LTD. 2023'!G31+'GULF SİGORTA A.Ş. 2023'!G31+'AKFİNANS SİGORTA LTD. 2023'!G31+'BEY SİGORTA LTD.2023'!G31+'Segure Insurance Ltd. 2023'!G31+'Limasol Sigorta Ltd. 2023'!G31+'Kıbrıs Sigorta Ltd. 2023'!G31+'Şeker Sigorta Kıbrıs Ltd. 2023'!G31+'İktisat Sigorta Ltd. 2033'!G31+'Northprime Insurance Ltd. 2023'!G31+'Alfa Insurance ltd.2023'!G31+'Mapfree Insurance Ltd. 2023'!G31+'Kapital Insrance Ltd. 2023'!G31+'Dağlı Sigorta Ltd. 2023'!G31+'Creditwest Insurance Ltd 2023'!G31+'Near East Sigorta'!G31+'AVEON SİGORTA LTD. 2023'!G31+'AXA SİGORTA A.Ş. 2023'!G31</f>
        <v>1159446</v>
      </c>
      <c r="H31" s="264"/>
      <c r="I31" s="261" t="s">
        <v>65</v>
      </c>
      <c r="J31" s="261" t="s">
        <v>66</v>
      </c>
      <c r="K31" s="261"/>
      <c r="L31" s="302">
        <f>'ZİRVE SİGORTA LTD. 2023'!L31+'TÜRK SİGORTA 2023'!L31+'UNİVERSAL SİGORTA 2023'!L31+'ZURİCH SİGORTA 2023'!L31+'TOWER INSURANCE 2023'!L31+'EUROCITY INSURANCE 2023'!L31+'İYİ GELECEK SİGORTA 2023'!L31+'COMMERCIAL INSURANCE 2023'!L31+'TÜRKİYE SİGORTA 2023'!L31+'GÜVEN  SİGORTA LTD 2023'!L31+'GOLD SİGORTA 2023'!L31+'CAN SİGORTA LTD. 2023'!L31+'ANADOLU SİGORTA A.Ş. 2023'!L31+'AS-CAN SİGORTA LTD. 2023'!L31+'GULF SİGORTA A.Ş. 2023'!L31+'AKFİNANS SİGORTA LTD. 2023'!L31+'BEY SİGORTA LTD.2023'!L31+'Segure Insurance Ltd. 2023'!L31+'Limasol Sigorta Ltd. 2023'!L31+'Kıbrıs Sigorta Ltd. 2023'!L31+'Şeker Sigorta Kıbrıs Ltd. 2023'!L31+'İktisat Sigorta Ltd. 2033'!L31+'Northprime Insurance Ltd. 2023'!L31+'Alfa Insurance ltd.2023'!L31+'Mapfree Insurance Ltd. 2023'!L31+'Kapital Insrance Ltd. 2023'!L31+'Dağlı Sigorta Ltd. 2023'!L31+'Creditwest Insurance Ltd 2023'!L31+'Near East Sigorta'!L31+'AVEON SİGORTA LTD. 2023'!L31+'AXA SİGORTA A.Ş. 2023'!L31</f>
        <v>0</v>
      </c>
    </row>
    <row r="32" spans="1:14" x14ac:dyDescent="0.2">
      <c r="A32" s="262"/>
      <c r="B32" s="283" t="s">
        <v>272</v>
      </c>
      <c r="C32" s="315" t="s">
        <v>273</v>
      </c>
      <c r="D32" s="316"/>
      <c r="E32" s="316"/>
      <c r="F32" s="263"/>
      <c r="G32" s="16">
        <f>'ZİRVE SİGORTA LTD. 2023'!G32+'TÜRK SİGORTA 2023'!G32+'UNİVERSAL SİGORTA 2023'!G32+'ZURİCH SİGORTA 2023'!G32+'TOWER INSURANCE 2023'!G32+'EUROCITY INSURANCE 2023'!G32+'İYİ GELECEK SİGORTA 2023'!G32+'COMMERCIAL INSURANCE 2023'!G32+'TÜRKİYE SİGORTA 2023'!G32+'GÜVEN  SİGORTA LTD 2023'!G32+'GOLD SİGORTA 2023'!G32+'CAN SİGORTA LTD. 2023'!G32+'ANADOLU SİGORTA A.Ş. 2023'!G32+'AS-CAN SİGORTA LTD. 2023'!G32+'GULF SİGORTA A.Ş. 2023'!G32+'AKFİNANS SİGORTA LTD. 2023'!G32+'BEY SİGORTA LTD.2023'!G32+'Segure Insurance Ltd. 2023'!G32+'Limasol Sigorta Ltd. 2023'!G32+'Kıbrıs Sigorta Ltd. 2023'!G32+'Şeker Sigorta Kıbrıs Ltd. 2023'!G32+'İktisat Sigorta Ltd. 2033'!G32+'Northprime Insurance Ltd. 2023'!G32+'Alfa Insurance ltd.2023'!G32+'Mapfree Insurance Ltd. 2023'!G32+'Kapital Insrance Ltd. 2023'!G32+'Dağlı Sigorta Ltd. 2023'!G32+'Creditwest Insurance Ltd 2023'!G32+'Near East Sigorta'!G32+'AVEON SİGORTA LTD. 2023'!G32+'AXA SİGORTA A.Ş. 2023'!G32</f>
        <v>0</v>
      </c>
      <c r="H32" s="264"/>
      <c r="I32" s="261" t="s">
        <v>68</v>
      </c>
      <c r="J32" s="261" t="s">
        <v>85</v>
      </c>
      <c r="K32" s="263" t="s">
        <v>33</v>
      </c>
      <c r="L32" s="302">
        <f>'ZİRVE SİGORTA LTD. 2023'!L32+'TÜRK SİGORTA 2023'!L32+'UNİVERSAL SİGORTA 2023'!L32+'ZURİCH SİGORTA 2023'!L32+'TOWER INSURANCE 2023'!L32+'EUROCITY INSURANCE 2023'!L32+'İYİ GELECEK SİGORTA 2023'!L32+'COMMERCIAL INSURANCE 2023'!L32+'TÜRKİYE SİGORTA 2023'!L32+'GÜVEN  SİGORTA LTD 2023'!L32+'GOLD SİGORTA 2023'!L32+'CAN SİGORTA LTD. 2023'!L32+'ANADOLU SİGORTA A.Ş. 2023'!L32+'AS-CAN SİGORTA LTD. 2023'!L32+'GULF SİGORTA A.Ş. 2023'!L32+'AKFİNANS SİGORTA LTD. 2023'!L32+'BEY SİGORTA LTD.2023'!L32+'Segure Insurance Ltd. 2023'!L32+'Limasol Sigorta Ltd. 2023'!L32+'Kıbrıs Sigorta Ltd. 2023'!L32+'Şeker Sigorta Kıbrıs Ltd. 2023'!L32+'İktisat Sigorta Ltd. 2033'!L32+'Northprime Insurance Ltd. 2023'!L32+'Alfa Insurance ltd.2023'!L32+'Mapfree Insurance Ltd. 2023'!L32+'Kapital Insrance Ltd. 2023'!L32+'Dağlı Sigorta Ltd. 2023'!L32+'Creditwest Insurance Ltd 2023'!L32+'Near East Sigorta'!L32+'AVEON SİGORTA LTD. 2023'!L32+'AXA SİGORTA A.Ş. 2023'!L32</f>
        <v>-886575.83999999985</v>
      </c>
    </row>
    <row r="33" spans="1:12" x14ac:dyDescent="0.2">
      <c r="A33" s="11"/>
      <c r="B33" s="283" t="s">
        <v>274</v>
      </c>
      <c r="C33" s="310" t="s">
        <v>47</v>
      </c>
      <c r="D33" s="310"/>
      <c r="E33" s="310"/>
      <c r="F33" s="263"/>
      <c r="G33" s="16">
        <f>'ZİRVE SİGORTA LTD. 2023'!G33+'TÜRK SİGORTA 2023'!G33+'UNİVERSAL SİGORTA 2023'!G33+'ZURİCH SİGORTA 2023'!G33+'TOWER INSURANCE 2023'!G33+'EUROCITY INSURANCE 2023'!G33+'İYİ GELECEK SİGORTA 2023'!G33+'COMMERCIAL INSURANCE 2023'!G33+'TÜRKİYE SİGORTA 2023'!G33+'GÜVEN  SİGORTA LTD 2023'!G33+'GOLD SİGORTA 2023'!G33+'CAN SİGORTA LTD. 2023'!G33+'ANADOLU SİGORTA A.Ş. 2023'!G33+'AS-CAN SİGORTA LTD. 2023'!G33+'GULF SİGORTA A.Ş. 2023'!G33+'AKFİNANS SİGORTA LTD. 2023'!G33+'BEY SİGORTA LTD.2023'!G33+'Segure Insurance Ltd. 2023'!G33+'Limasol Sigorta Ltd. 2023'!G33+'Kıbrıs Sigorta Ltd. 2023'!G33+'Şeker Sigorta Kıbrıs Ltd. 2023'!G33+'İktisat Sigorta Ltd. 2033'!G33+'Northprime Insurance Ltd. 2023'!G33+'Alfa Insurance ltd.2023'!G33+'Mapfree Insurance Ltd. 2023'!G33+'Kapital Insrance Ltd. 2023'!G33+'Dağlı Sigorta Ltd. 2023'!G33+'Creditwest Insurance Ltd 2023'!G33+'Near East Sigorta'!G33+'AVEON SİGORTA LTD. 2023'!G33+'AXA SİGORTA A.Ş. 2023'!G33</f>
        <v>48202818.270000003</v>
      </c>
      <c r="H33" s="264"/>
      <c r="I33" s="261"/>
      <c r="J33" s="261" t="s">
        <v>70</v>
      </c>
      <c r="K33" s="263" t="s">
        <v>33</v>
      </c>
      <c r="L33" s="302">
        <f>'ZİRVE SİGORTA LTD. 2023'!L33+'TÜRK SİGORTA 2023'!L33+'UNİVERSAL SİGORTA 2023'!L33+'ZURİCH SİGORTA 2023'!L33+'TOWER INSURANCE 2023'!L33+'EUROCITY INSURANCE 2023'!L33+'İYİ GELECEK SİGORTA 2023'!L33+'COMMERCIAL INSURANCE 2023'!L33+'TÜRKİYE SİGORTA 2023'!L33+'GÜVEN  SİGORTA LTD 2023'!L33+'GOLD SİGORTA 2023'!L33+'CAN SİGORTA LTD. 2023'!L33+'ANADOLU SİGORTA A.Ş. 2023'!L33+'AS-CAN SİGORTA LTD. 2023'!L33+'GULF SİGORTA A.Ş. 2023'!L33+'AKFİNANS SİGORTA LTD. 2023'!L33+'BEY SİGORTA LTD.2023'!L33+'Segure Insurance Ltd. 2023'!L33+'Limasol Sigorta Ltd. 2023'!L33+'Kıbrıs Sigorta Ltd. 2023'!L33+'Şeker Sigorta Kıbrıs Ltd. 2023'!L33+'İktisat Sigorta Ltd. 2033'!L33+'Northprime Insurance Ltd. 2023'!L33+'Alfa Insurance ltd.2023'!L33+'Mapfree Insurance Ltd. 2023'!L33+'Kapital Insrance Ltd. 2023'!L33+'Dağlı Sigorta Ltd. 2023'!L33+'Creditwest Insurance Ltd 2023'!L33+'Near East Sigorta'!L33+'AVEON SİGORTA LTD. 2023'!L33+'AXA SİGORTA A.Ş. 2023'!L33</f>
        <v>4623984.7699999996</v>
      </c>
    </row>
    <row r="34" spans="1:12" x14ac:dyDescent="0.2">
      <c r="A34" s="11"/>
      <c r="B34" s="283"/>
      <c r="C34" s="317"/>
      <c r="D34" s="317"/>
      <c r="E34" s="317"/>
      <c r="F34" s="317"/>
      <c r="G34" s="16"/>
      <c r="H34" s="264"/>
      <c r="I34" s="261"/>
      <c r="J34" s="261"/>
      <c r="K34" s="263"/>
      <c r="L34" s="18"/>
    </row>
    <row r="35" spans="1:12" x14ac:dyDescent="0.2">
      <c r="A35" s="262" t="s">
        <v>5</v>
      </c>
      <c r="B35" s="262" t="s">
        <v>49</v>
      </c>
      <c r="C35" s="310"/>
      <c r="D35" s="310"/>
      <c r="E35" s="310"/>
      <c r="F35" s="263"/>
      <c r="G35" s="16">
        <f>'ZİRVE SİGORTA LTD. 2023'!G35+'TÜRK SİGORTA 2023'!G35+'UNİVERSAL SİGORTA 2023'!G35+'ZURİCH SİGORTA 2023'!G35+'TOWER INSURANCE 2023'!G35+'EUROCITY INSURANCE 2023'!G35+'İYİ GELECEK SİGORTA 2023'!G35+'COMMERCIAL INSURANCE 2023'!G35+'TÜRKİYE SİGORTA 2023'!G35+'GÜVEN  SİGORTA LTD 2023'!G35+'GOLD SİGORTA 2023'!G35+'CAN SİGORTA LTD. 2023'!G35+'ANADOLU SİGORTA A.Ş. 2023'!G35+'AS-CAN SİGORTA LTD. 2023'!G35+'GULF SİGORTA A.Ş. 2023'!G35+'AKFİNANS SİGORTA LTD. 2023'!G35+'BEY SİGORTA LTD.2023'!G35+'Segure Insurance Ltd. 2023'!G35+'Limasol Sigorta Ltd. 2023'!G35+'Kıbrıs Sigorta Ltd. 2023'!G35+'Şeker Sigorta Kıbrıs Ltd. 2023'!G35+'İktisat Sigorta Ltd. 2033'!G35+'Northprime Insurance Ltd. 2023'!G35+'Alfa Insurance ltd.2023'!G35+'Mapfree Insurance Ltd. 2023'!G35+'Kapital Insrance Ltd. 2023'!G35+'Dağlı Sigorta Ltd. 2023'!G35+'Creditwest Insurance Ltd 2023'!G35+'Near East Sigorta'!G35+'AVEON SİGORTA LTD. 2023'!G35+'AXA SİGORTA A.Ş. 2023'!G35</f>
        <v>13984154.390000001</v>
      </c>
      <c r="H35" s="264"/>
      <c r="I35" s="261"/>
      <c r="J35" s="261" t="s">
        <v>71</v>
      </c>
      <c r="K35" s="263" t="s">
        <v>33</v>
      </c>
      <c r="L35" s="302">
        <f>'ZİRVE SİGORTA LTD. 2023'!L35+'TÜRK SİGORTA 2023'!L35+'UNİVERSAL SİGORTA 2023'!L35+'ZURİCH SİGORTA 2023'!L35+'TOWER INSURANCE 2023'!L35+'EUROCITY INSURANCE 2023'!L35+'İYİ GELECEK SİGORTA 2023'!L35+'COMMERCIAL INSURANCE 2023'!L35+'TÜRKİYE SİGORTA 2023'!L35+'GÜVEN  SİGORTA LTD 2023'!L35+'GOLD SİGORTA 2023'!L35+'CAN SİGORTA LTD. 2023'!L35+'ANADOLU SİGORTA A.Ş. 2023'!L35+'AS-CAN SİGORTA LTD. 2023'!L35+'GULF SİGORTA A.Ş. 2023'!L35+'AKFİNANS SİGORTA LTD. 2023'!L35+'BEY SİGORTA LTD.2023'!L35+'Segure Insurance Ltd. 2023'!L35+'Limasol Sigorta Ltd. 2023'!L35+'Kıbrıs Sigorta Ltd. 2023'!L35+'Şeker Sigorta Kıbrıs Ltd. 2023'!L35+'İktisat Sigorta Ltd. 2033'!L35+'Northprime Insurance Ltd. 2023'!L35+'Alfa Insurance ltd.2023'!L35+'Mapfree Insurance Ltd. 2023'!L35+'Kapital Insrance Ltd. 2023'!L35+'Dağlı Sigorta Ltd. 2023'!L35+'Creditwest Insurance Ltd 2023'!L35+'Near East Sigorta'!L35+'AVEON SİGORTA LTD. 2023'!L35+'AXA SİGORTA A.Ş. 2023'!L35</f>
        <v>7972889.9100000001</v>
      </c>
    </row>
    <row r="36" spans="1:12" x14ac:dyDescent="0.2">
      <c r="A36" s="262"/>
      <c r="B36" s="263" t="s">
        <v>12</v>
      </c>
      <c r="C36" s="310" t="s">
        <v>51</v>
      </c>
      <c r="D36" s="310"/>
      <c r="E36" s="310"/>
      <c r="F36" s="263"/>
      <c r="G36" s="16">
        <f>'ZİRVE SİGORTA LTD. 2023'!G36+'TÜRK SİGORTA 2023'!G36+'UNİVERSAL SİGORTA 2023'!G36+'ZURİCH SİGORTA 2023'!G36+'TOWER INSURANCE 2023'!G36+'EUROCITY INSURANCE 2023'!G36+'İYİ GELECEK SİGORTA 2023'!G36+'COMMERCIAL INSURANCE 2023'!G36+'TÜRKİYE SİGORTA 2023'!G36+'GÜVEN  SİGORTA LTD 2023'!G36+'GOLD SİGORTA 2023'!G36+'CAN SİGORTA LTD. 2023'!G36+'ANADOLU SİGORTA A.Ş. 2023'!G36+'AS-CAN SİGORTA LTD. 2023'!G36+'GULF SİGORTA A.Ş. 2023'!G36+'AKFİNANS SİGORTA LTD. 2023'!G36+'BEY SİGORTA LTD.2023'!G36+'Segure Insurance Ltd. 2023'!G36+'Limasol Sigorta Ltd. 2023'!G36+'Kıbrıs Sigorta Ltd. 2023'!G36+'Şeker Sigorta Kıbrıs Ltd. 2023'!G36+'İktisat Sigorta Ltd. 2033'!G36+'Northprime Insurance Ltd. 2023'!G36+'Alfa Insurance ltd.2023'!G36+'Mapfree Insurance Ltd. 2023'!G36+'Kapital Insrance Ltd. 2023'!G36+'Dağlı Sigorta Ltd. 2023'!G36+'Creditwest Insurance Ltd 2023'!G36+'Near East Sigorta'!G36+'AVEON SİGORTA LTD. 2023'!G36+'AXA SİGORTA A.Ş. 2023'!G36</f>
        <v>23602322.420000002</v>
      </c>
      <c r="H36" s="264"/>
      <c r="I36" s="266"/>
      <c r="J36" s="261" t="s">
        <v>77</v>
      </c>
      <c r="K36" s="261"/>
      <c r="L36" s="302">
        <f>'ZİRVE SİGORTA LTD. 2023'!L36+'TÜRK SİGORTA 2023'!L36+'UNİVERSAL SİGORTA 2023'!L36+'ZURİCH SİGORTA 2023'!L36+'TOWER INSURANCE 2023'!L36+'EUROCITY INSURANCE 2023'!L36+'İYİ GELECEK SİGORTA 2023'!L36+'COMMERCIAL INSURANCE 2023'!L36+'TÜRKİYE SİGORTA 2023'!L36+'GÜVEN  SİGORTA LTD 2023'!L36+'GOLD SİGORTA 2023'!L36+'CAN SİGORTA LTD. 2023'!L36+'ANADOLU SİGORTA A.Ş. 2023'!L36+'AS-CAN SİGORTA LTD. 2023'!L36+'GULF SİGORTA A.Ş. 2023'!L36+'AKFİNANS SİGORTA LTD. 2023'!L36+'BEY SİGORTA LTD.2023'!L36+'Segure Insurance Ltd. 2023'!L36+'Limasol Sigorta Ltd. 2023'!L36+'Kıbrıs Sigorta Ltd. 2023'!L36+'Şeker Sigorta Kıbrıs Ltd. 2023'!L36+'İktisat Sigorta Ltd. 2033'!L36+'Northprime Insurance Ltd. 2023'!L36+'Alfa Insurance ltd.2023'!L36+'Mapfree Insurance Ltd. 2023'!L36+'Kapital Insrance Ltd. 2023'!L36+'Dağlı Sigorta Ltd. 2023'!L36+'Creditwest Insurance Ltd 2023'!L36+'Near East Sigorta'!L36+'AVEON SİGORTA LTD. 2023'!L36+'AXA SİGORTA A.Ş. 2023'!L36</f>
        <v>9389103.0200000014</v>
      </c>
    </row>
    <row r="37" spans="1:12" x14ac:dyDescent="0.2">
      <c r="A37" s="262"/>
      <c r="B37" s="263"/>
      <c r="C37" s="310" t="s">
        <v>53</v>
      </c>
      <c r="D37" s="310"/>
      <c r="E37" s="310"/>
      <c r="F37" s="263" t="s">
        <v>33</v>
      </c>
      <c r="G37" s="16">
        <f>'ZİRVE SİGORTA LTD. 2023'!G37+'TÜRK SİGORTA 2023'!G37+'UNİVERSAL SİGORTA 2023'!G37+'ZURİCH SİGORTA 2023'!G37+'TOWER INSURANCE 2023'!G37+'EUROCITY INSURANCE 2023'!G37+'İYİ GELECEK SİGORTA 2023'!G37+'COMMERCIAL INSURANCE 2023'!G37+'TÜRKİYE SİGORTA 2023'!G37+'GÜVEN  SİGORTA LTD 2023'!G37+'GOLD SİGORTA 2023'!G37+'CAN SİGORTA LTD. 2023'!G37+'ANADOLU SİGORTA A.Ş. 2023'!G37+'AS-CAN SİGORTA LTD. 2023'!G37+'GULF SİGORTA A.Ş. 2023'!G37+'AKFİNANS SİGORTA LTD. 2023'!G37+'BEY SİGORTA LTD.2023'!G37+'Segure Insurance Ltd. 2023'!G37+'Limasol Sigorta Ltd. 2023'!G37+'Kıbrıs Sigorta Ltd. 2023'!G37+'Şeker Sigorta Kıbrıs Ltd. 2023'!G37+'İktisat Sigorta Ltd. 2033'!G37+'Northprime Insurance Ltd. 2023'!G37+'Alfa Insurance ltd.2023'!G37+'Mapfree Insurance Ltd. 2023'!G37+'Kapital Insrance Ltd. 2023'!G37+'Dağlı Sigorta Ltd. 2023'!G37+'Creditwest Insurance Ltd 2023'!G37+'Near East Sigorta'!G37+'AVEON SİGORTA LTD. 2023'!G37+'AXA SİGORTA A.Ş. 2023'!G37</f>
        <v>9618168.0300000012</v>
      </c>
      <c r="H37" s="264" t="s">
        <v>6</v>
      </c>
      <c r="I37" s="312" t="s">
        <v>74</v>
      </c>
      <c r="J37" s="312"/>
      <c r="K37" s="261"/>
      <c r="L37" s="302">
        <f>'ZİRVE SİGORTA LTD. 2023'!L37+'TÜRK SİGORTA 2023'!L37+'UNİVERSAL SİGORTA 2023'!L37+'ZURİCH SİGORTA 2023'!L37+'TOWER INSURANCE 2023'!L37+'EUROCITY INSURANCE 2023'!L37+'İYİ GELECEK SİGORTA 2023'!L37+'COMMERCIAL INSURANCE 2023'!L37+'TÜRKİYE SİGORTA 2023'!L37+'GÜVEN  SİGORTA LTD 2023'!L37+'GOLD SİGORTA 2023'!L37+'CAN SİGORTA LTD. 2023'!L37+'ANADOLU SİGORTA A.Ş. 2023'!L37+'AS-CAN SİGORTA LTD. 2023'!L37+'GULF SİGORTA A.Ş. 2023'!L37+'AKFİNANS SİGORTA LTD. 2023'!L37+'BEY SİGORTA LTD.2023'!L37+'Segure Insurance Ltd. 2023'!L37+'Limasol Sigorta Ltd. 2023'!L37+'Kıbrıs Sigorta Ltd. 2023'!L37+'Şeker Sigorta Kıbrıs Ltd. 2023'!L37+'İktisat Sigorta Ltd. 2033'!L37+'Northprime Insurance Ltd. 2023'!L37+'Alfa Insurance ltd.2023'!L37+'Mapfree Insurance Ltd. 2023'!L37+'Kapital Insrance Ltd. 2023'!L37+'Dağlı Sigorta Ltd. 2023'!L37+'Creditwest Insurance Ltd 2023'!L37+'Near East Sigorta'!L37+'AVEON SİGORTA LTD. 2023'!L37+'AXA SİGORTA A.Ş. 2023'!L37</f>
        <v>581373528.35000002</v>
      </c>
    </row>
    <row r="38" spans="1:12" x14ac:dyDescent="0.2">
      <c r="A38" s="262"/>
      <c r="B38" s="263"/>
      <c r="C38" s="313"/>
      <c r="D38" s="313"/>
      <c r="E38" s="313"/>
      <c r="F38" s="11"/>
      <c r="G38" s="16">
        <f>'ZİRVE SİGORTA LTD. 2023'!G38+'TÜRK SİGORTA 2023'!G38+'UNİVERSAL SİGORTA 2023'!G38+'ZURİCH SİGORTA 2023'!G38+'TOWER INSURANCE 2023'!G38+'EUROCITY INSURANCE 2023'!G38+'İYİ GELECEK SİGORTA 2023'!G38+'COMMERCIAL INSURANCE 2023'!G38+'TÜRKİYE SİGORTA 2023'!G38+'GÜVEN  SİGORTA LTD 2023'!G38+'GOLD SİGORTA 2023'!G38+'CAN SİGORTA LTD. 2023'!G38+'ANADOLU SİGORTA A.Ş. 2023'!G38+'AS-CAN SİGORTA LTD. 2023'!G38+'GULF SİGORTA A.Ş. 2023'!G38+'AKFİNANS SİGORTA LTD. 2023'!G38+'BEY SİGORTA LTD.2023'!G38+'Segure Insurance Ltd. 2023'!G38+'Limasol Sigorta Ltd. 2023'!G38+'Kıbrıs Sigorta Ltd. 2023'!G38+'Şeker Sigorta Kıbrıs Ltd. 2023'!G38+'İktisat Sigorta Ltd. 2033'!G38+'Northprime Insurance Ltd. 2023'!G38+'Alfa Insurance ltd.2023'!G38+'Mapfree Insurance Ltd. 2023'!G38+'Kapital Insrance Ltd. 2023'!G38+'Dağlı Sigorta Ltd. 2023'!G38+'Creditwest Insurance Ltd 2023'!G38+'Near East Sigorta'!G38+'AVEON SİGORTA LTD. 2023'!G38+'AXA SİGORTA A.Ş. 2023'!G38</f>
        <v>0</v>
      </c>
      <c r="H38" s="264"/>
      <c r="I38" s="261" t="s">
        <v>12</v>
      </c>
      <c r="J38" s="261" t="s">
        <v>75</v>
      </c>
      <c r="K38" s="261"/>
      <c r="L38" s="302">
        <f>'ZİRVE SİGORTA LTD. 2023'!L38+'TÜRK SİGORTA 2023'!L38+'UNİVERSAL SİGORTA 2023'!L38+'ZURİCH SİGORTA 2023'!L38+'TOWER INSURANCE 2023'!L38+'EUROCITY INSURANCE 2023'!L38+'İYİ GELECEK SİGORTA 2023'!L38+'COMMERCIAL INSURANCE 2023'!L38+'TÜRKİYE SİGORTA 2023'!L38+'GÜVEN  SİGORTA LTD 2023'!L38+'GOLD SİGORTA 2023'!L38+'CAN SİGORTA LTD. 2023'!L38+'ANADOLU SİGORTA A.Ş. 2023'!L38+'AS-CAN SİGORTA LTD. 2023'!L38+'GULF SİGORTA A.Ş. 2023'!L38+'AKFİNANS SİGORTA LTD. 2023'!L38+'BEY SİGORTA LTD.2023'!L38+'Segure Insurance Ltd. 2023'!L38+'Limasol Sigorta Ltd. 2023'!L38+'Kıbrıs Sigorta Ltd. 2023'!L38+'Şeker Sigorta Kıbrıs Ltd. 2023'!L38+'İktisat Sigorta Ltd. 2033'!L38+'Northprime Insurance Ltd. 2023'!L38+'Alfa Insurance ltd.2023'!L38+'Mapfree Insurance Ltd. 2023'!L38+'Kapital Insrance Ltd. 2023'!L38+'Dağlı Sigorta Ltd. 2023'!L38+'Creditwest Insurance Ltd 2023'!L38+'Near East Sigorta'!L38+'AVEON SİGORTA LTD. 2023'!L38+'AXA SİGORTA A.Ş. 2023'!L38</f>
        <v>434505246.41000003</v>
      </c>
    </row>
    <row r="39" spans="1:12" x14ac:dyDescent="0.2">
      <c r="A39" s="262" t="s">
        <v>6</v>
      </c>
      <c r="B39" s="262" t="s">
        <v>56</v>
      </c>
      <c r="C39" s="310"/>
      <c r="D39" s="310"/>
      <c r="E39" s="310"/>
      <c r="F39" s="263"/>
      <c r="G39" s="9"/>
      <c r="H39" s="264"/>
      <c r="I39" s="261" t="s">
        <v>15</v>
      </c>
      <c r="J39" s="261" t="s">
        <v>77</v>
      </c>
      <c r="K39" s="261"/>
      <c r="L39" s="302">
        <f>'ZİRVE SİGORTA LTD. 2023'!L39+'TÜRK SİGORTA 2023'!L39+'UNİVERSAL SİGORTA 2023'!L39+'ZURİCH SİGORTA 2023'!L39+'TOWER INSURANCE 2023'!L39+'EUROCITY INSURANCE 2023'!L39+'İYİ GELECEK SİGORTA 2023'!L39+'COMMERCIAL INSURANCE 2023'!L39+'TÜRKİYE SİGORTA 2023'!L39+'GÜVEN  SİGORTA LTD 2023'!L39+'GOLD SİGORTA 2023'!L39+'CAN SİGORTA LTD. 2023'!L39+'ANADOLU SİGORTA A.Ş. 2023'!L39+'AS-CAN SİGORTA LTD. 2023'!L39+'GULF SİGORTA A.Ş. 2023'!L39+'AKFİNANS SİGORTA LTD. 2023'!L39+'BEY SİGORTA LTD.2023'!L39+'Segure Insurance Ltd. 2023'!L39+'Limasol Sigorta Ltd. 2023'!L39+'Kıbrıs Sigorta Ltd. 2023'!L39+'Şeker Sigorta Kıbrıs Ltd. 2023'!L39+'İktisat Sigorta Ltd. 2033'!L39+'Northprime Insurance Ltd. 2023'!L39+'Alfa Insurance ltd.2023'!L39+'Mapfree Insurance Ltd. 2023'!L39+'Kapital Insrance Ltd. 2023'!L39+'Dağlı Sigorta Ltd. 2023'!L39+'Creditwest Insurance Ltd 2023'!L39+'Near East Sigorta'!L39+'AVEON SİGORTA LTD. 2023'!L39+'AXA SİGORTA A.Ş. 2023'!L39</f>
        <v>146868281.94000003</v>
      </c>
    </row>
    <row r="40" spans="1:12" x14ac:dyDescent="0.2">
      <c r="A40" s="263"/>
      <c r="B40" s="263"/>
      <c r="C40" s="310" t="s">
        <v>58</v>
      </c>
      <c r="D40" s="310"/>
      <c r="E40" s="310"/>
      <c r="F40" s="263"/>
      <c r="G40" s="16">
        <f>'ZİRVE SİGORTA LTD. 2023'!G40+'TÜRK SİGORTA 2023'!G40+'UNİVERSAL SİGORTA 2023'!G40+'ZURİCH SİGORTA 2023'!G40+'TOWER INSURANCE 2023'!G40+'EUROCITY INSURANCE 2023'!G40+'İYİ GELECEK SİGORTA 2023'!G40+'COMMERCIAL INSURANCE 2023'!G40+'TÜRKİYE SİGORTA 2023'!G40+'GÜVEN  SİGORTA LTD 2023'!G40+'GOLD SİGORTA 2023'!G40+'CAN SİGORTA LTD. 2023'!G40+'ANADOLU SİGORTA A.Ş. 2023'!G40+'AS-CAN SİGORTA LTD. 2023'!G40+'GULF SİGORTA A.Ş. 2023'!G40+'AKFİNANS SİGORTA LTD. 2023'!G40+'BEY SİGORTA LTD.2023'!G40+'Segure Insurance Ltd. 2023'!G40+'Limasol Sigorta Ltd. 2023'!G40+'Kıbrıs Sigorta Ltd. 2023'!G40+'Şeker Sigorta Kıbrıs Ltd. 2023'!G40+'İktisat Sigorta Ltd. 2033'!G40+'Northprime Insurance Ltd. 2023'!G40+'Alfa Insurance ltd.2023'!G40+'Mapfree Insurance Ltd. 2023'!G40+'Kapital Insrance Ltd. 2023'!G40+'Dağlı Sigorta Ltd. 2023'!G40+'Creditwest Insurance Ltd 2023'!G40+'Near East Sigorta'!G40+'AVEON SİGORTA LTD. 2023'!G40+'AXA SİGORTA A.Ş. 2023'!G40</f>
        <v>99430105.409999996</v>
      </c>
      <c r="H40" s="264"/>
      <c r="I40" s="261"/>
      <c r="J40" s="261"/>
      <c r="K40" s="261"/>
      <c r="L40" s="265"/>
    </row>
    <row r="41" spans="1:12" x14ac:dyDescent="0.2">
      <c r="A41" s="261"/>
      <c r="B41" s="263"/>
      <c r="C41" s="310" t="s">
        <v>60</v>
      </c>
      <c r="D41" s="310"/>
      <c r="E41" s="310"/>
      <c r="F41" s="263" t="s">
        <v>33</v>
      </c>
      <c r="G41" s="16">
        <f>'ZİRVE SİGORTA LTD. 2023'!G41+'TÜRK SİGORTA 2023'!G41+'UNİVERSAL SİGORTA 2023'!G41+'ZURİCH SİGORTA 2023'!G41+'TOWER INSURANCE 2023'!G41+'EUROCITY INSURANCE 2023'!G41+'İYİ GELECEK SİGORTA 2023'!G41+'COMMERCIAL INSURANCE 2023'!G41+'TÜRKİYE SİGORTA 2023'!G41+'GÜVEN  SİGORTA LTD 2023'!G41+'GOLD SİGORTA 2023'!G41+'CAN SİGORTA LTD. 2023'!G41+'ANADOLU SİGORTA A.Ş. 2023'!G41+'AS-CAN SİGORTA LTD. 2023'!G41+'GULF SİGORTA A.Ş. 2023'!G41+'AKFİNANS SİGORTA LTD. 2023'!G41+'BEY SİGORTA LTD.2023'!G41+'Segure Insurance Ltd. 2023'!G41+'Limasol Sigorta Ltd. 2023'!G41+'Kıbrıs Sigorta Ltd. 2023'!G41+'Şeker Sigorta Kıbrıs Ltd. 2023'!G41+'İktisat Sigorta Ltd. 2033'!G41+'Northprime Insurance Ltd. 2023'!G41+'Alfa Insurance ltd.2023'!G41+'Mapfree Insurance Ltd. 2023'!G41+'Kapital Insrance Ltd. 2023'!G41+'Dağlı Sigorta Ltd. 2023'!G41+'Creditwest Insurance Ltd 2023'!G41+'Near East Sigorta'!G41+'AVEON SİGORTA LTD. 2023'!G41+'AXA SİGORTA A.Ş. 2023'!G41</f>
        <v>1195404.17</v>
      </c>
      <c r="H41" s="264"/>
      <c r="I41" s="261"/>
      <c r="J41" s="261"/>
      <c r="K41" s="261"/>
      <c r="L41" s="265"/>
    </row>
    <row r="42" spans="1:12" x14ac:dyDescent="0.2">
      <c r="A42" s="261"/>
      <c r="B42" s="263"/>
      <c r="C42" s="310" t="s">
        <v>62</v>
      </c>
      <c r="D42" s="310"/>
      <c r="E42" s="310"/>
      <c r="F42" s="263" t="s">
        <v>33</v>
      </c>
      <c r="G42" s="16">
        <f>'ZİRVE SİGORTA LTD. 2023'!G42+'TÜRK SİGORTA 2023'!G42+'UNİVERSAL SİGORTA 2023'!G42+'ZURİCH SİGORTA 2023'!G42+'TOWER INSURANCE 2023'!G42+'EUROCITY INSURANCE 2023'!G42+'İYİ GELECEK SİGORTA 2023'!G42+'COMMERCIAL INSURANCE 2023'!G42+'TÜRKİYE SİGORTA 2023'!G42+'GÜVEN  SİGORTA LTD 2023'!G42+'GOLD SİGORTA 2023'!G42+'CAN SİGORTA LTD. 2023'!G42+'ANADOLU SİGORTA A.Ş. 2023'!G42+'AS-CAN SİGORTA LTD. 2023'!G42+'GULF SİGORTA A.Ş. 2023'!G42+'AKFİNANS SİGORTA LTD. 2023'!G42+'BEY SİGORTA LTD.2023'!G42+'Segure Insurance Ltd. 2023'!G42+'Limasol Sigorta Ltd. 2023'!G42+'Kıbrıs Sigorta Ltd. 2023'!G42+'Şeker Sigorta Kıbrıs Ltd. 2023'!G42+'İktisat Sigorta Ltd. 2033'!G42+'Northprime Insurance Ltd. 2023'!G42+'Alfa Insurance ltd.2023'!G42+'Mapfree Insurance Ltd. 2023'!G42+'Kapital Insrance Ltd. 2023'!G42+'Dağlı Sigorta Ltd. 2023'!G42+'Creditwest Insurance Ltd 2023'!G42+'Near East Sigorta'!G42+'AVEON SİGORTA LTD. 2023'!G42+'AXA SİGORTA A.Ş. 2023'!G42</f>
        <v>605788.74</v>
      </c>
      <c r="H42" s="264"/>
      <c r="I42" s="261"/>
      <c r="J42" s="261"/>
      <c r="K42" s="261"/>
      <c r="L42" s="265"/>
    </row>
    <row r="43" spans="1:12" x14ac:dyDescent="0.2">
      <c r="A43" s="284" t="s">
        <v>80</v>
      </c>
      <c r="B43" s="262" t="s">
        <v>67</v>
      </c>
      <c r="C43" s="310"/>
      <c r="D43" s="310"/>
      <c r="E43" s="310"/>
      <c r="F43" s="263"/>
      <c r="G43" s="299">
        <f>G47+G44</f>
        <v>109926094.12999998</v>
      </c>
      <c r="H43" s="264"/>
      <c r="I43" s="261"/>
      <c r="J43" s="261"/>
      <c r="K43" s="261"/>
      <c r="L43" s="265"/>
    </row>
    <row r="44" spans="1:12" x14ac:dyDescent="0.2">
      <c r="A44" s="261"/>
      <c r="B44" s="263" t="s">
        <v>12</v>
      </c>
      <c r="C44" s="310" t="s">
        <v>69</v>
      </c>
      <c r="D44" s="310"/>
      <c r="E44" s="310"/>
      <c r="F44" s="263"/>
      <c r="G44" s="16">
        <f>'ZİRVE SİGORTA LTD. 2023'!G44+'TÜRK SİGORTA 2023'!G44+'UNİVERSAL SİGORTA 2023'!G44+'ZURİCH SİGORTA 2023'!G44+'TOWER INSURANCE 2023'!G44+'EUROCITY INSURANCE 2023'!G44+'İYİ GELECEK SİGORTA 2023'!G44+'COMMERCIAL INSURANCE 2023'!G44+'TÜRKİYE SİGORTA 2023'!G44+'GÜVEN  SİGORTA LTD 2023'!G44+'GOLD SİGORTA 2023'!G44+'CAN SİGORTA LTD. 2023'!G44+'ANADOLU SİGORTA A.Ş. 2023'!G44+'AS-CAN SİGORTA LTD. 2023'!G44+'GULF SİGORTA A.Ş. 2023'!G44+'AKFİNANS SİGORTA LTD. 2023'!G44+'BEY SİGORTA LTD.2023'!G44+'Segure Insurance Ltd. 2023'!G44+'Limasol Sigorta Ltd. 2023'!G44+'Kıbrıs Sigorta Ltd. 2023'!G44+'Şeker Sigorta Kıbrıs Ltd. 2023'!G44+'İktisat Sigorta Ltd. 2033'!G44+'Northprime Insurance Ltd. 2023'!G44+'Alfa Insurance ltd.2023'!G44+'Mapfree Insurance Ltd. 2023'!G44+'Kapital Insrance Ltd. 2023'!G44+'Dağlı Sigorta Ltd. 2023'!G44+'Creditwest Insurance Ltd 2023'!G44+'Near East Sigorta'!G44+'AVEON SİGORTA LTD. 2023'!G44+'AXA SİGORTA A.Ş. 2023'!G44</f>
        <v>30282699.879999999</v>
      </c>
      <c r="H44" s="264"/>
      <c r="I44" s="261"/>
      <c r="J44" s="261"/>
      <c r="K44" s="261"/>
      <c r="L44" s="265"/>
    </row>
    <row r="45" spans="1:12" x14ac:dyDescent="0.2">
      <c r="A45" s="261"/>
      <c r="B45" s="263"/>
      <c r="C45" s="310" t="s">
        <v>69</v>
      </c>
      <c r="D45" s="310"/>
      <c r="E45" s="310"/>
      <c r="F45" s="263"/>
      <c r="G45" s="16">
        <f>'ZİRVE SİGORTA LTD. 2023'!G45+'TÜRK SİGORTA 2023'!G45+'UNİVERSAL SİGORTA 2023'!G45+'ZURİCH SİGORTA 2023'!G45+'TOWER INSURANCE 2023'!G45+'EUROCITY INSURANCE 2023'!G45+'İYİ GELECEK SİGORTA 2023'!G45+'COMMERCIAL INSURANCE 2023'!G45+'TÜRKİYE SİGORTA 2023'!G45+'GÜVEN  SİGORTA LTD 2023'!G45+'GOLD SİGORTA 2023'!G45+'CAN SİGORTA LTD. 2023'!G45+'ANADOLU SİGORTA A.Ş. 2023'!G45+'AS-CAN SİGORTA LTD. 2023'!G45+'GULF SİGORTA A.Ş. 2023'!G45+'AKFİNANS SİGORTA LTD. 2023'!G45+'BEY SİGORTA LTD.2023'!G45+'Segure Insurance Ltd. 2023'!G45+'Limasol Sigorta Ltd. 2023'!G45+'Kıbrıs Sigorta Ltd. 2023'!G45+'Şeker Sigorta Kıbrıs Ltd. 2023'!G45+'İktisat Sigorta Ltd. 2033'!G45+'Northprime Insurance Ltd. 2023'!G45+'Alfa Insurance ltd.2023'!G45+'Mapfree Insurance Ltd. 2023'!G45+'Kapital Insrance Ltd. 2023'!G45+'Dağlı Sigorta Ltd. 2023'!G45+'Creditwest Insurance Ltd 2023'!G45+'Near East Sigorta'!G45+'AVEON SİGORTA LTD. 2023'!G45+'AXA SİGORTA A.Ş. 2023'!G45</f>
        <v>54474270.669999994</v>
      </c>
      <c r="H45" s="264"/>
      <c r="I45" s="261"/>
      <c r="J45" s="261"/>
      <c r="K45" s="261"/>
      <c r="L45" s="265"/>
    </row>
    <row r="46" spans="1:12" x14ac:dyDescent="0.2">
      <c r="A46" s="261"/>
      <c r="B46" s="261"/>
      <c r="C46" s="310" t="s">
        <v>72</v>
      </c>
      <c r="D46" s="310"/>
      <c r="E46" s="310"/>
      <c r="F46" s="263" t="s">
        <v>33</v>
      </c>
      <c r="G46" s="16">
        <f>'ZİRVE SİGORTA LTD. 2023'!G46+'TÜRK SİGORTA 2023'!G46+'UNİVERSAL SİGORTA 2023'!G46+'ZURİCH SİGORTA 2023'!G46+'TOWER INSURANCE 2023'!G46+'EUROCITY INSURANCE 2023'!G46+'İYİ GELECEK SİGORTA 2023'!G46+'COMMERCIAL INSURANCE 2023'!G46+'TÜRKİYE SİGORTA 2023'!G46+'GÜVEN  SİGORTA LTD 2023'!G46+'GOLD SİGORTA 2023'!G46+'CAN SİGORTA LTD. 2023'!G46+'ANADOLU SİGORTA A.Ş. 2023'!G46+'AS-CAN SİGORTA LTD. 2023'!G46+'GULF SİGORTA A.Ş. 2023'!G46+'AKFİNANS SİGORTA LTD. 2023'!G46+'BEY SİGORTA LTD.2023'!G46+'Segure Insurance Ltd. 2023'!G46+'Limasol Sigorta Ltd. 2023'!G46+'Kıbrıs Sigorta Ltd. 2023'!G46+'Şeker Sigorta Kıbrıs Ltd. 2023'!G46+'İktisat Sigorta Ltd. 2033'!G46+'Northprime Insurance Ltd. 2023'!G46+'Alfa Insurance ltd.2023'!G46+'Mapfree Insurance Ltd. 2023'!G46+'Kapital Insrance Ltd. 2023'!G46+'Dağlı Sigorta Ltd. 2023'!G46+'Creditwest Insurance Ltd 2023'!G46+'Near East Sigorta'!G46+'AVEON SİGORTA LTD. 2023'!G46+'AXA SİGORTA A.Ş. 2023'!G46</f>
        <v>24191570.789999995</v>
      </c>
      <c r="H46" s="266"/>
      <c r="I46" s="261"/>
      <c r="J46" s="261"/>
      <c r="K46" s="261"/>
      <c r="L46" s="265"/>
    </row>
    <row r="47" spans="1:12" x14ac:dyDescent="0.2">
      <c r="A47" s="261"/>
      <c r="B47" s="261" t="s">
        <v>15</v>
      </c>
      <c r="C47" s="310" t="s">
        <v>73</v>
      </c>
      <c r="D47" s="310"/>
      <c r="E47" s="310"/>
      <c r="F47" s="261"/>
      <c r="G47" s="16">
        <f>'ZİRVE SİGORTA LTD. 2023'!G47+'TÜRK SİGORTA 2023'!G47+'UNİVERSAL SİGORTA 2023'!G47+'ZURİCH SİGORTA 2023'!G47+'TOWER INSURANCE 2023'!G47+'EUROCITY INSURANCE 2023'!G47+'İYİ GELECEK SİGORTA 2023'!G47+'COMMERCIAL INSURANCE 2023'!G47+'TÜRKİYE SİGORTA 2023'!G47+'GÜVEN  SİGORTA LTD 2023'!G47+'GOLD SİGORTA 2023'!G47+'CAN SİGORTA LTD. 2023'!G47+'ANADOLU SİGORTA A.Ş. 2023'!G47+'AS-CAN SİGORTA LTD. 2023'!G47+'GULF SİGORTA A.Ş. 2023'!G47+'AKFİNANS SİGORTA LTD. 2023'!G47+'BEY SİGORTA LTD.2023'!G47+'Segure Insurance Ltd. 2023'!G47+'Limasol Sigorta Ltd. 2023'!G47+'Kıbrıs Sigorta Ltd. 2023'!G47+'Şeker Sigorta Kıbrıs Ltd. 2023'!G47+'İktisat Sigorta Ltd. 2033'!G47+'Northprime Insurance Ltd. 2023'!G47+'Alfa Insurance ltd.2023'!G47+'Mapfree Insurance Ltd. 2023'!G47+'Kapital Insrance Ltd. 2023'!G47+'Dağlı Sigorta Ltd. 2023'!G47+'Creditwest Insurance Ltd 2023'!G47+'Near East Sigorta'!G47+'AVEON SİGORTA LTD. 2023'!G47+'AXA SİGORTA A.Ş. 2023'!G47</f>
        <v>79643394.249999985</v>
      </c>
      <c r="H47" s="266"/>
      <c r="I47" s="261"/>
      <c r="J47" s="261"/>
      <c r="K47" s="261"/>
      <c r="L47" s="265"/>
    </row>
    <row r="48" spans="1:12" x14ac:dyDescent="0.2">
      <c r="A48" s="261"/>
      <c r="B48" s="261"/>
      <c r="C48" s="310" t="s">
        <v>73</v>
      </c>
      <c r="D48" s="310"/>
      <c r="E48" s="310"/>
      <c r="F48" s="261"/>
      <c r="G48" s="16">
        <f>'ZİRVE SİGORTA LTD. 2023'!G48+'TÜRK SİGORTA 2023'!G48+'UNİVERSAL SİGORTA 2023'!G48+'ZURİCH SİGORTA 2023'!G48+'TOWER INSURANCE 2023'!G48+'EUROCITY INSURANCE 2023'!G48+'İYİ GELECEK SİGORTA 2023'!G48+'COMMERCIAL INSURANCE 2023'!G48+'TÜRKİYE SİGORTA 2023'!G48+'GÜVEN  SİGORTA LTD 2023'!G48+'GOLD SİGORTA 2023'!G48+'CAN SİGORTA LTD. 2023'!G48+'ANADOLU SİGORTA A.Ş. 2023'!G48+'AS-CAN SİGORTA LTD. 2023'!G48+'GULF SİGORTA A.Ş. 2023'!G48+'AKFİNANS SİGORTA LTD. 2023'!G48+'BEY SİGORTA LTD.2023'!G48+'Segure Insurance Ltd. 2023'!G48+'Limasol Sigorta Ltd. 2023'!G48+'Kıbrıs Sigorta Ltd. 2023'!G48+'Şeker Sigorta Kıbrıs Ltd. 2023'!G48+'İktisat Sigorta Ltd. 2033'!G48+'Northprime Insurance Ltd. 2023'!G48+'Alfa Insurance ltd.2023'!G48+'Mapfree Insurance Ltd. 2023'!G48+'Kapital Insrance Ltd. 2023'!G48+'Dağlı Sigorta Ltd. 2023'!G48+'Creditwest Insurance Ltd 2023'!G48+'Near East Sigorta'!G48+'AVEON SİGORTA LTD. 2023'!G48+'AXA SİGORTA A.Ş. 2023'!G48</f>
        <v>89422091.070000008</v>
      </c>
      <c r="H48" s="266"/>
      <c r="I48" s="261"/>
      <c r="J48" s="261"/>
      <c r="K48" s="261"/>
      <c r="L48" s="265"/>
    </row>
    <row r="49" spans="1:12" x14ac:dyDescent="0.2">
      <c r="A49" s="11"/>
      <c r="B49" s="261"/>
      <c r="C49" s="310" t="s">
        <v>76</v>
      </c>
      <c r="D49" s="310"/>
      <c r="E49" s="310"/>
      <c r="F49" s="263" t="s">
        <v>33</v>
      </c>
      <c r="G49" s="16">
        <f>'ZİRVE SİGORTA LTD. 2023'!G49+'TÜRK SİGORTA 2023'!G49+'UNİVERSAL SİGORTA 2023'!G49+'ZURİCH SİGORTA 2023'!G49+'TOWER INSURANCE 2023'!G49+'EUROCITY INSURANCE 2023'!G49+'İYİ GELECEK SİGORTA 2023'!G49+'COMMERCIAL INSURANCE 2023'!G49+'TÜRKİYE SİGORTA 2023'!G49+'GÜVEN  SİGORTA LTD 2023'!G49+'GOLD SİGORTA 2023'!G49+'CAN SİGORTA LTD. 2023'!G49+'ANADOLU SİGORTA A.Ş. 2023'!G49+'AS-CAN SİGORTA LTD. 2023'!G49+'GULF SİGORTA A.Ş. 2023'!G49+'AKFİNANS SİGORTA LTD. 2023'!G49+'BEY SİGORTA LTD.2023'!G49+'Segure Insurance Ltd. 2023'!G49+'Limasol Sigorta Ltd. 2023'!G49+'Kıbrıs Sigorta Ltd. 2023'!G49+'Şeker Sigorta Kıbrıs Ltd. 2023'!G49+'İktisat Sigorta Ltd. 2033'!G49+'Northprime Insurance Ltd. 2023'!G49+'Alfa Insurance ltd.2023'!G49+'Mapfree Insurance Ltd. 2023'!G49+'Kapital Insrance Ltd. 2023'!G49+'Dağlı Sigorta Ltd. 2023'!G49+'Creditwest Insurance Ltd 2023'!G49+'Near East Sigorta'!G49+'AVEON SİGORTA LTD. 2023'!G49+'AXA SİGORTA A.Ş. 2023'!G49</f>
        <v>9778696.8200000003</v>
      </c>
      <c r="H49" s="266"/>
      <c r="I49" s="261"/>
      <c r="J49" s="261"/>
      <c r="K49" s="261"/>
      <c r="L49" s="265"/>
    </row>
    <row r="50" spans="1:12" x14ac:dyDescent="0.2">
      <c r="A50" s="261"/>
      <c r="B50" s="261" t="s">
        <v>19</v>
      </c>
      <c r="C50" s="310" t="s">
        <v>84</v>
      </c>
      <c r="D50" s="310"/>
      <c r="E50" s="310"/>
      <c r="F50" s="261"/>
      <c r="G50" s="265"/>
      <c r="H50" s="266"/>
      <c r="I50" s="261"/>
      <c r="J50" s="261"/>
      <c r="K50" s="261"/>
      <c r="L50" s="265"/>
    </row>
    <row r="51" spans="1:12" x14ac:dyDescent="0.2">
      <c r="A51" s="11"/>
      <c r="B51" s="11"/>
      <c r="C51" s="310" t="s">
        <v>78</v>
      </c>
      <c r="D51" s="310"/>
      <c r="E51" s="310"/>
      <c r="F51" s="261"/>
      <c r="G51" s="11"/>
      <c r="H51" s="266"/>
      <c r="I51" s="261"/>
      <c r="J51" s="261"/>
      <c r="K51" s="261"/>
      <c r="L51" s="265"/>
    </row>
    <row r="52" spans="1:12" x14ac:dyDescent="0.2">
      <c r="A52" s="266"/>
      <c r="B52" s="261"/>
      <c r="C52" s="310" t="s">
        <v>79</v>
      </c>
      <c r="D52" s="310"/>
      <c r="E52" s="310"/>
      <c r="F52" s="263" t="s">
        <v>33</v>
      </c>
      <c r="G52" s="261"/>
      <c r="H52" s="264"/>
      <c r="I52" s="261"/>
      <c r="J52" s="261"/>
      <c r="K52" s="261"/>
      <c r="L52" s="265"/>
    </row>
    <row r="53" spans="1:12" x14ac:dyDescent="0.2">
      <c r="A53" s="266"/>
      <c r="B53" s="261"/>
      <c r="C53" s="263"/>
      <c r="D53" s="263"/>
      <c r="E53" s="263"/>
      <c r="F53" s="263"/>
      <c r="G53" s="261"/>
      <c r="H53" s="264"/>
      <c r="I53" s="261"/>
      <c r="J53" s="261"/>
      <c r="K53" s="261"/>
      <c r="L53" s="265"/>
    </row>
    <row r="54" spans="1:12" ht="13.5" thickBot="1" x14ac:dyDescent="0.25">
      <c r="A54" s="266" t="s">
        <v>80</v>
      </c>
      <c r="B54" s="284" t="s">
        <v>81</v>
      </c>
      <c r="C54" s="311"/>
      <c r="D54" s="311"/>
      <c r="E54" s="311"/>
      <c r="F54" s="311"/>
      <c r="G54" s="16">
        <f>'ZİRVE SİGORTA LTD. 2023'!G54+'TÜRK SİGORTA 2023'!G54+'UNİVERSAL SİGORTA 2023'!G54+'ZURİCH SİGORTA 2023'!G54+'TOWER INSURANCE 2023'!G54+'EUROCITY INSURANCE 2023'!G54+'İYİ GELECEK SİGORTA 2023'!G54+'COMMERCIAL INSURANCE 2023'!G54+'TÜRKİYE SİGORTA 2023'!G54+'GÜVEN  SİGORTA LTD 2023'!G54+'GOLD SİGORTA 2023'!G54+'CAN SİGORTA LTD. 2023'!G54+'ANADOLU SİGORTA A.Ş. 2023'!G54+'AS-CAN SİGORTA LTD. 2023'!G54+'GULF SİGORTA A.Ş. 2023'!G54+'AKFİNANS SİGORTA LTD. 2023'!G54+'BEY SİGORTA LTD.2023'!G54+'Segure Insurance Ltd. 2023'!G54+'Limasol Sigorta Ltd. 2023'!G54+'Kıbrıs Sigorta Ltd. 2023'!G54+'Şeker Sigorta Kıbrıs Ltd. 2023'!G54+'İktisat Sigorta Ltd. 2033'!G54+'Northprime Insurance Ltd. 2023'!G54+'Alfa Insurance ltd.2023'!G54+'Mapfree Insurance Ltd. 2023'!G54+'Kapital Insrance Ltd. 2023'!G54+'Dağlı Sigorta Ltd. 2023'!G54+'Creditwest Insurance Ltd 2023'!G54+'Near East Sigorta'!G54+'AVEON SİGORTA LTD. 2023'!G54+'AXA SİGORTA A.Ş. 2023'!G54</f>
        <v>116907515.65000001</v>
      </c>
      <c r="H54" s="303"/>
      <c r="I54" s="304"/>
      <c r="J54" s="304"/>
      <c r="K54" s="304"/>
      <c r="L54" s="265"/>
    </row>
    <row r="55" spans="1:12" ht="14.25" thickTop="1" thickBot="1" x14ac:dyDescent="0.25">
      <c r="A55" s="305" t="s">
        <v>82</v>
      </c>
      <c r="B55" s="306"/>
      <c r="C55" s="306"/>
      <c r="D55" s="306"/>
      <c r="E55" s="306"/>
      <c r="F55" s="307"/>
      <c r="G55" s="300">
        <f>'ZİRVE SİGORTA LTD. 2023'!G55+'TÜRK SİGORTA 2023'!G55+'UNİVERSAL SİGORTA 2023'!G55+'ZURİCH SİGORTA 2023'!G55+'TOWER INSURANCE 2023'!G55+'EUROCITY INSURANCE 2023'!G55+'İYİ GELECEK SİGORTA 2023'!G55+'COMMERCIAL INSURANCE 2023'!G55+'TÜRKİYE SİGORTA 2023'!G55+'GÜVEN  SİGORTA LTD 2023'!G55+'GOLD SİGORTA 2023'!G55+'CAN SİGORTA LTD. 2023'!G55+'ANADOLU SİGORTA A.Ş. 2023'!G55+'AS-CAN SİGORTA LTD. 2023'!G55+'GULF SİGORTA A.Ş. 2023'!G55+'AKFİNANS SİGORTA LTD. 2023'!G55+'BEY SİGORTA LTD.2023'!G55+'Segure Insurance Ltd. 2023'!G55+'Limasol Sigorta Ltd. 2023'!G55+'Kıbrıs Sigorta Ltd. 2023'!G55+'Şeker Sigorta Kıbrıs Ltd. 2023'!G55+'İktisat Sigorta Ltd. 2033'!G55+'Northprime Insurance Ltd. 2023'!G55+'Alfa Insurance ltd.2023'!G55+'Mapfree Insurance Ltd. 2023'!G55+'Kapital Insrance Ltd. 2023'!G55+'Dağlı Sigorta Ltd. 2023'!G55+'Creditwest Insurance Ltd 2023'!G55+'Near East Sigorta'!G55+'AVEON SİGORTA LTD. 2023'!G55+'AXA SİGORTA A.Ş. 2023'!G55</f>
        <v>2853354145.6599998</v>
      </c>
      <c r="H55" s="308" t="s">
        <v>83</v>
      </c>
      <c r="I55" s="309"/>
      <c r="J55" s="309"/>
      <c r="K55" s="268"/>
      <c r="L55" s="300">
        <f>'ZİRVE SİGORTA LTD. 2023'!L55+'TÜRK SİGORTA 2023'!L55+'UNİVERSAL SİGORTA 2023'!L55+'ZURİCH SİGORTA 2023'!L55+'TOWER INSURANCE 2023'!L55+'EUROCITY INSURANCE 2023'!L55+'İYİ GELECEK SİGORTA 2023'!L55+'COMMERCIAL INSURANCE 2023'!L55+'TÜRKİYE SİGORTA 2023'!L55+'GÜVEN  SİGORTA LTD 2023'!L55+'GOLD SİGORTA 2023'!L55+'CAN SİGORTA LTD. 2023'!L55+'ANADOLU SİGORTA A.Ş. 2023'!L55+'AS-CAN SİGORTA LTD. 2023'!L55+'GULF SİGORTA A.Ş. 2023'!L55+'AKFİNANS SİGORTA LTD. 2023'!L55+'BEY SİGORTA LTD.2023'!L55+'Segure Insurance Ltd. 2023'!L55+'Limasol Sigorta Ltd. 2023'!L55+'Kıbrıs Sigorta Ltd. 2023'!L55+'Şeker Sigorta Kıbrıs Ltd. 2023'!L55+'İktisat Sigorta Ltd. 2033'!L55+'Northprime Insurance Ltd. 2023'!L55+'Alfa Insurance ltd.2023'!L55+'Mapfree Insurance Ltd. 2023'!L55+'Kapital Insrance Ltd. 2023'!L55+'Dağlı Sigorta Ltd. 2023'!L55+'Creditwest Insurance Ltd 2023'!L55+'Near East Sigorta'!L55+'AVEON SİGORTA LTD. 2023'!L55+'AXA SİGORTA A.Ş. 2023'!L55</f>
        <v>2853354145.6589999</v>
      </c>
    </row>
    <row r="56" spans="1:12" ht="13.5" thickTop="1" x14ac:dyDescent="0.2">
      <c r="L56" s="11"/>
    </row>
    <row r="59" spans="1:12" x14ac:dyDescent="0.2">
      <c r="G59" s="11"/>
    </row>
    <row r="60" spans="1:12" x14ac:dyDescent="0.2">
      <c r="G60" s="16"/>
    </row>
    <row r="62" spans="1:12" x14ac:dyDescent="0.2">
      <c r="G62" s="11"/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pageMargins left="0.7" right="0.7" top="0.75" bottom="0.75" header="0.3" footer="0.3"/>
  <legacy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E48"/>
  <sheetViews>
    <sheetView topLeftCell="H1" workbookViewId="0">
      <selection activeCell="C6" sqref="C6:E6"/>
    </sheetView>
  </sheetViews>
  <sheetFormatPr defaultRowHeight="12.75" x14ac:dyDescent="0.2"/>
  <cols>
    <col min="1" max="1" width="2.7109375" customWidth="1"/>
    <col min="2" max="2" width="7.5703125" customWidth="1"/>
    <col min="5" max="5" width="15.5703125" customWidth="1"/>
    <col min="6" max="6" width="4.42578125" customWidth="1"/>
    <col min="7" max="7" width="12.5703125" style="49" customWidth="1"/>
    <col min="8" max="8" width="12" style="49" customWidth="1"/>
    <col min="9" max="13" width="12.7109375" style="49" customWidth="1"/>
    <col min="14" max="14" width="12.7109375" style="40" customWidth="1"/>
    <col min="15" max="15" width="13.5703125" style="49" customWidth="1"/>
    <col min="16" max="16" width="10.5703125" style="49" customWidth="1"/>
    <col min="18" max="18" width="6.5703125" customWidth="1"/>
    <col min="19" max="19" width="31.7109375" customWidth="1"/>
    <col min="20" max="20" width="4" customWidth="1"/>
    <col min="21" max="21" width="12.42578125" style="49" customWidth="1"/>
    <col min="22" max="22" width="9.5703125" style="49" customWidth="1"/>
    <col min="23" max="28" width="12.7109375" style="49" customWidth="1"/>
    <col min="29" max="29" width="13.140625" style="49" customWidth="1"/>
    <col min="30" max="30" width="13.7109375" customWidth="1"/>
  </cols>
  <sheetData>
    <row r="1" spans="1:31" ht="13.5" thickBot="1" x14ac:dyDescent="0.25">
      <c r="A1" s="329" t="s">
        <v>238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</row>
    <row r="2" spans="1:31" ht="13.5" thickTop="1" x14ac:dyDescent="0.2">
      <c r="A2" s="330" t="s">
        <v>8</v>
      </c>
      <c r="B2" s="330"/>
      <c r="C2" s="330"/>
      <c r="D2" s="330"/>
      <c r="E2" s="330"/>
      <c r="F2" s="38"/>
      <c r="G2" s="221">
        <v>2010</v>
      </c>
      <c r="H2" s="152">
        <v>2011</v>
      </c>
      <c r="I2" s="221">
        <v>2012</v>
      </c>
      <c r="J2" s="152">
        <v>2013</v>
      </c>
      <c r="K2" s="221">
        <v>2014</v>
      </c>
      <c r="L2" s="152">
        <v>2015</v>
      </c>
      <c r="M2" s="221">
        <v>2016</v>
      </c>
      <c r="N2" s="253">
        <v>2017</v>
      </c>
      <c r="O2" s="257">
        <v>2018</v>
      </c>
      <c r="P2" s="170"/>
      <c r="Q2" s="331" t="s">
        <v>9</v>
      </c>
      <c r="R2" s="332"/>
      <c r="S2" s="332"/>
      <c r="T2" s="39"/>
      <c r="U2" s="222">
        <v>2010</v>
      </c>
      <c r="V2" s="180">
        <v>2011</v>
      </c>
      <c r="W2" s="222">
        <v>2012</v>
      </c>
      <c r="X2" s="180">
        <v>2013</v>
      </c>
      <c r="Y2" s="222">
        <v>2014</v>
      </c>
      <c r="Z2" s="180">
        <v>2015</v>
      </c>
      <c r="AA2" s="222">
        <v>2016</v>
      </c>
      <c r="AB2" s="222">
        <v>2017</v>
      </c>
      <c r="AC2" s="256">
        <v>2018</v>
      </c>
      <c r="AD2" s="11"/>
    </row>
    <row r="3" spans="1:31" x14ac:dyDescent="0.2">
      <c r="A3" s="1" t="s">
        <v>0</v>
      </c>
      <c r="B3" s="333" t="s">
        <v>10</v>
      </c>
      <c r="C3" s="333"/>
      <c r="D3" s="333"/>
      <c r="E3" s="333"/>
      <c r="F3" s="2"/>
      <c r="G3" s="178">
        <v>50546848</v>
      </c>
      <c r="H3" s="178">
        <v>72446148</v>
      </c>
      <c r="I3" s="178">
        <v>85530420</v>
      </c>
      <c r="J3" s="178">
        <v>98595430</v>
      </c>
      <c r="K3" s="178">
        <v>113923607</v>
      </c>
      <c r="L3" s="178">
        <v>128669529</v>
      </c>
      <c r="M3" s="178">
        <v>154239370</v>
      </c>
      <c r="N3" s="178">
        <v>183335808</v>
      </c>
      <c r="O3" s="155" t="e">
        <f>O4+O5+O6+O7+O8</f>
        <v>#REF!</v>
      </c>
      <c r="P3" s="155"/>
      <c r="Q3" s="3" t="s">
        <v>0</v>
      </c>
      <c r="R3" s="334" t="s">
        <v>11</v>
      </c>
      <c r="S3" s="334"/>
      <c r="T3" s="4"/>
      <c r="U3" s="184">
        <v>35658450</v>
      </c>
      <c r="V3" s="184">
        <v>36035146</v>
      </c>
      <c r="W3" s="184">
        <v>40472178</v>
      </c>
      <c r="X3" s="184">
        <v>37054743</v>
      </c>
      <c r="Y3" s="184">
        <v>44810213</v>
      </c>
      <c r="Z3" s="184">
        <v>54611359</v>
      </c>
      <c r="AA3" s="184">
        <v>51381341</v>
      </c>
      <c r="AB3" s="184">
        <v>67203494</v>
      </c>
      <c r="AC3" s="165" t="e">
        <f>AC4+AC5+AC6+AC7</f>
        <v>#REF!</v>
      </c>
      <c r="AD3" s="11"/>
      <c r="AE3" s="11"/>
    </row>
    <row r="4" spans="1:31" x14ac:dyDescent="0.2">
      <c r="A4" s="6"/>
      <c r="B4" s="5" t="s">
        <v>12</v>
      </c>
      <c r="C4" s="335" t="s">
        <v>13</v>
      </c>
      <c r="D4" s="335"/>
      <c r="E4" s="335"/>
      <c r="F4" s="5"/>
      <c r="G4" s="169">
        <v>2379193</v>
      </c>
      <c r="H4" s="169">
        <v>3232655</v>
      </c>
      <c r="I4" s="169">
        <v>5282534</v>
      </c>
      <c r="J4" s="169">
        <v>6480232</v>
      </c>
      <c r="K4" s="169">
        <v>7246174</v>
      </c>
      <c r="L4" s="169">
        <v>9734300</v>
      </c>
      <c r="M4" s="169">
        <v>5938849</v>
      </c>
      <c r="N4" s="254">
        <v>8731942</v>
      </c>
      <c r="O4" s="156" t="e">
        <f>#REF!+#REF!+#REF!+#REF!+#REF!+#REF!+'ZİRVE SİGORTA LTD. 2023'!G4+#REF!+'TÜRK SİGORTA 2023'!G4+#REF!+#REF!+#REF!+#REF!+#REF!+#REF!+#REF!+#REF!+#REF!+#REF!+#REF!+#REF!+#REF!+#REF!+#REF!+#REF!+#REF!+#REF!+#REF!+#REF!+#REF!</f>
        <v>#REF!</v>
      </c>
      <c r="P4" s="156"/>
      <c r="Q4" s="7"/>
      <c r="R4" s="4" t="s">
        <v>12</v>
      </c>
      <c r="S4" s="4" t="s">
        <v>14</v>
      </c>
      <c r="T4" s="4"/>
      <c r="U4" s="162">
        <v>19621761</v>
      </c>
      <c r="V4" s="162">
        <v>17084582</v>
      </c>
      <c r="W4" s="162">
        <v>20019080</v>
      </c>
      <c r="X4" s="162">
        <v>19465608</v>
      </c>
      <c r="Y4" s="162">
        <v>25156994</v>
      </c>
      <c r="Z4" s="162">
        <v>30560881</v>
      </c>
      <c r="AA4" s="162">
        <v>23867929</v>
      </c>
      <c r="AB4" s="162">
        <v>33629438</v>
      </c>
      <c r="AC4" s="156" t="e">
        <f>#REF!+#REF!+#REF!+#REF!+#REF!+#REF!+'ZİRVE SİGORTA LTD. 2023'!L4+#REF!+'TÜRK SİGORTA 2023'!L4+#REF!+#REF!+#REF!+#REF!+#REF!+#REF!+#REF!+#REF!+#REF!+#REF!+#REF!+#REF!+#REF!+#REF!+#REF!+#REF!+#REF!+#REF!+#REF!+#REF!+#REF!</f>
        <v>#REF!</v>
      </c>
      <c r="AD4" s="11"/>
      <c r="AE4" s="11"/>
    </row>
    <row r="5" spans="1:31" x14ac:dyDescent="0.2">
      <c r="A5" s="6"/>
      <c r="B5" s="5" t="s">
        <v>15</v>
      </c>
      <c r="C5" s="336" t="s">
        <v>128</v>
      </c>
      <c r="D5" s="335"/>
      <c r="E5" s="335"/>
      <c r="F5" s="5"/>
      <c r="G5" s="169">
        <v>645803</v>
      </c>
      <c r="H5" s="169">
        <v>815545</v>
      </c>
      <c r="I5" s="169">
        <v>202150</v>
      </c>
      <c r="J5" s="169">
        <v>231815</v>
      </c>
      <c r="K5" s="169">
        <v>2743270</v>
      </c>
      <c r="L5" s="169">
        <v>0</v>
      </c>
      <c r="M5" s="169">
        <v>-759768</v>
      </c>
      <c r="N5" s="254">
        <v>-465075</v>
      </c>
      <c r="O5" s="156" t="e">
        <f>#REF!+#REF!+#REF!+#REF!+#REF!+#REF!+'ZİRVE SİGORTA LTD. 2023'!G5+#REF!+'TÜRK SİGORTA 2023'!G5+#REF!+#REF!+#REF!+#REF!+#REF!+#REF!+#REF!+#REF!+#REF!+#REF!+#REF!+#REF!+#REF!+#REF!+#REF!+#REF!+#REF!+#REF!+#REF!+#REF!+#REF!</f>
        <v>#REF!</v>
      </c>
      <c r="P5" s="156"/>
      <c r="Q5" s="7"/>
      <c r="R5" s="4" t="s">
        <v>17</v>
      </c>
      <c r="S5" s="4" t="s">
        <v>18</v>
      </c>
      <c r="T5" s="4"/>
      <c r="U5" s="162">
        <v>32834</v>
      </c>
      <c r="V5" s="162">
        <v>0</v>
      </c>
      <c r="W5" s="162">
        <v>0</v>
      </c>
      <c r="X5" s="162">
        <v>0</v>
      </c>
      <c r="Y5" s="162">
        <v>0</v>
      </c>
      <c r="Z5" s="162">
        <v>0</v>
      </c>
      <c r="AA5" s="162">
        <v>0</v>
      </c>
      <c r="AB5" s="162">
        <v>64518</v>
      </c>
      <c r="AC5" s="156" t="e">
        <f>#REF!+#REF!+#REF!+#REF!+#REF!+#REF!+'ZİRVE SİGORTA LTD. 2023'!L5+#REF!+'TÜRK SİGORTA 2023'!L5+#REF!+#REF!+#REF!+#REF!+#REF!+#REF!+#REF!+#REF!+#REF!+#REF!+#REF!+#REF!+#REF!+#REF!+#REF!+#REF!+#REF!+#REF!+#REF!+#REF!+#REF!</f>
        <v>#REF!</v>
      </c>
      <c r="AD5" s="11"/>
      <c r="AE5" s="11"/>
    </row>
    <row r="6" spans="1:31" x14ac:dyDescent="0.2">
      <c r="A6" s="6"/>
      <c r="B6" s="5" t="s">
        <v>19</v>
      </c>
      <c r="C6" s="336" t="s">
        <v>20</v>
      </c>
      <c r="D6" s="335"/>
      <c r="E6" s="335"/>
      <c r="F6" s="5"/>
      <c r="G6" s="169">
        <v>4424</v>
      </c>
      <c r="H6" s="169">
        <v>0</v>
      </c>
      <c r="I6" s="169">
        <v>0</v>
      </c>
      <c r="J6" s="169">
        <v>0</v>
      </c>
      <c r="K6" s="169">
        <v>0</v>
      </c>
      <c r="L6" s="169">
        <v>0</v>
      </c>
      <c r="M6" s="169">
        <v>23385</v>
      </c>
      <c r="N6" s="254">
        <v>31495</v>
      </c>
      <c r="O6" s="156" t="e">
        <f>#REF!+#REF!+#REF!+#REF!+#REF!+#REF!+'ZİRVE SİGORTA LTD. 2023'!G6+#REF!+'TÜRK SİGORTA 2023'!G6+#REF!+#REF!+#REF!+#REF!+#REF!+#REF!+#REF!+#REF!+#REF!+#REF!+#REF!+#REF!+#REF!+#REF!+#REF!+#REF!+#REF!+#REF!+#REF!+#REF!+#REF!</f>
        <v>#REF!</v>
      </c>
      <c r="P6" s="156"/>
      <c r="Q6" s="7"/>
      <c r="R6" s="4" t="s">
        <v>19</v>
      </c>
      <c r="S6" s="4" t="s">
        <v>21</v>
      </c>
      <c r="T6" s="4"/>
      <c r="U6" s="162">
        <v>3328328</v>
      </c>
      <c r="V6" s="162">
        <v>2362803</v>
      </c>
      <c r="W6" s="162">
        <v>2860029</v>
      </c>
      <c r="X6" s="162">
        <v>2990968</v>
      </c>
      <c r="Y6" s="162">
        <v>3280184</v>
      </c>
      <c r="Z6" s="162">
        <v>4851606</v>
      </c>
      <c r="AA6" s="162">
        <v>4762319</v>
      </c>
      <c r="AB6" s="162">
        <v>7872665</v>
      </c>
      <c r="AC6" s="156" t="e">
        <f>#REF!+#REF!+#REF!+#REF!+#REF!+#REF!+'ZİRVE SİGORTA LTD. 2023'!L6+#REF!+'TÜRK SİGORTA 2023'!L6+#REF!+#REF!+#REF!+#REF!+#REF!+#REF!+#REF!+#REF!+#REF!+#REF!+#REF!+#REF!+#REF!+#REF!+#REF!+#REF!+#REF!+#REF!+#REF!+#REF!+#REF!</f>
        <v>#REF!</v>
      </c>
      <c r="AD6" s="11"/>
      <c r="AE6" s="11"/>
    </row>
    <row r="7" spans="1:31" x14ac:dyDescent="0.2">
      <c r="A7" s="6"/>
      <c r="B7" s="5" t="s">
        <v>22</v>
      </c>
      <c r="C7" s="336" t="s">
        <v>129</v>
      </c>
      <c r="D7" s="335"/>
      <c r="E7" s="335"/>
      <c r="F7" s="5"/>
      <c r="G7" s="169">
        <v>47115507</v>
      </c>
      <c r="H7" s="169">
        <v>68135858</v>
      </c>
      <c r="I7" s="169">
        <v>78038553</v>
      </c>
      <c r="J7" s="169">
        <v>90821109</v>
      </c>
      <c r="K7" s="169">
        <v>103934163</v>
      </c>
      <c r="L7" s="169">
        <v>118935229</v>
      </c>
      <c r="M7" s="169">
        <v>148264404</v>
      </c>
      <c r="N7" s="254">
        <v>171675318</v>
      </c>
      <c r="O7" s="156" t="e">
        <f>#REF!+#REF!+#REF!+#REF!+#REF!+#REF!+'ZİRVE SİGORTA LTD. 2023'!G7+#REF!+'TÜRK SİGORTA 2023'!G7+#REF!+#REF!+#REF!+#REF!+#REF!+#REF!+#REF!+#REF!+#REF!+#REF!+#REF!+#REF!+#REF!+#REF!+#REF!+#REF!+#REF!+#REF!+#REF!+#REF!+#REF!</f>
        <v>#REF!</v>
      </c>
      <c r="P7" s="156"/>
      <c r="Q7" s="7"/>
      <c r="R7" s="4" t="s">
        <v>22</v>
      </c>
      <c r="S7" s="4" t="s">
        <v>24</v>
      </c>
      <c r="T7" s="4"/>
      <c r="U7" s="162">
        <v>12675524</v>
      </c>
      <c r="V7" s="162">
        <v>16587761</v>
      </c>
      <c r="W7" s="162">
        <v>17593069</v>
      </c>
      <c r="X7" s="162">
        <v>14598167</v>
      </c>
      <c r="Y7" s="162">
        <v>16373035</v>
      </c>
      <c r="Z7" s="162">
        <v>19198872</v>
      </c>
      <c r="AA7" s="162">
        <v>22751093</v>
      </c>
      <c r="AB7" s="162">
        <v>25636873</v>
      </c>
      <c r="AC7" s="156" t="e">
        <f>#REF!+#REF!+#REF!+#REF!+#REF!+#REF!+'ZİRVE SİGORTA LTD. 2023'!L7+#REF!+'TÜRK SİGORTA 2023'!L7+#REF!+#REF!+#REF!+#REF!+#REF!+#REF!+#REF!+#REF!+#REF!+#REF!+#REF!+#REF!+#REF!+#REF!+#REF!+#REF!+#REF!+#REF!+#REF!+#REF!+#REF!</f>
        <v>#REF!</v>
      </c>
      <c r="AD7" s="11"/>
      <c r="AE7" s="11"/>
    </row>
    <row r="8" spans="1:31" x14ac:dyDescent="0.2">
      <c r="A8" s="6"/>
      <c r="B8" s="5" t="s">
        <v>25</v>
      </c>
      <c r="C8" s="336" t="s">
        <v>130</v>
      </c>
      <c r="D8" s="335"/>
      <c r="E8" s="335"/>
      <c r="F8" s="5"/>
      <c r="G8" s="169">
        <v>401921</v>
      </c>
      <c r="H8" s="169">
        <v>262090</v>
      </c>
      <c r="I8" s="169">
        <v>2007183</v>
      </c>
      <c r="J8" s="169">
        <v>1062274</v>
      </c>
      <c r="K8" s="169">
        <v>0</v>
      </c>
      <c r="L8" s="169">
        <v>0</v>
      </c>
      <c r="M8" s="169">
        <v>772500</v>
      </c>
      <c r="N8" s="254">
        <v>3362128</v>
      </c>
      <c r="O8" s="156" t="e">
        <f>#REF!+#REF!+#REF!+#REF!+#REF!+#REF!+'ZİRVE SİGORTA LTD. 2023'!G8+#REF!+'TÜRK SİGORTA 2023'!G8+#REF!+#REF!+#REF!+#REF!+#REF!+#REF!+#REF!+#REF!+#REF!+#REF!+#REF!+#REF!+#REF!+#REF!+#REF!+#REF!+#REF!+#REF!+#REF!+#REF!+#REF!</f>
        <v>#REF!</v>
      </c>
      <c r="P8" s="156"/>
      <c r="Q8" s="7"/>
      <c r="R8" s="4"/>
      <c r="S8" s="4"/>
      <c r="T8" s="4"/>
      <c r="U8" s="162"/>
      <c r="V8" s="162"/>
      <c r="W8" s="162"/>
      <c r="X8" s="162"/>
      <c r="Y8" s="162"/>
      <c r="Z8" s="162"/>
      <c r="AA8" s="162"/>
      <c r="AB8" s="162"/>
      <c r="AC8" s="158"/>
      <c r="AD8" s="11"/>
      <c r="AE8" s="11"/>
    </row>
    <row r="9" spans="1:31" x14ac:dyDescent="0.2">
      <c r="A9" s="5"/>
      <c r="B9" s="5"/>
      <c r="C9" s="335"/>
      <c r="D9" s="335"/>
      <c r="E9" s="335"/>
      <c r="F9" s="5"/>
      <c r="G9" s="169"/>
      <c r="H9" s="169"/>
      <c r="I9" s="169"/>
      <c r="J9" s="169"/>
      <c r="K9" s="169"/>
      <c r="L9" s="169"/>
      <c r="M9" s="169"/>
      <c r="N9" s="254"/>
      <c r="O9" s="156"/>
      <c r="P9" s="156"/>
      <c r="Q9" s="7" t="s">
        <v>3</v>
      </c>
      <c r="R9" s="328" t="s">
        <v>27</v>
      </c>
      <c r="S9" s="328"/>
      <c r="T9" s="4"/>
      <c r="U9" s="184">
        <v>27736020</v>
      </c>
      <c r="V9" s="184">
        <v>44697096</v>
      </c>
      <c r="W9" s="184">
        <v>50062441</v>
      </c>
      <c r="X9" s="184">
        <v>58655693</v>
      </c>
      <c r="Y9" s="184">
        <v>71601933</v>
      </c>
      <c r="Z9" s="184">
        <v>78323933</v>
      </c>
      <c r="AA9" s="184">
        <v>89567172</v>
      </c>
      <c r="AB9" s="184">
        <v>107276855</v>
      </c>
      <c r="AC9" s="159" t="e">
        <f>AC11+AC14+AC18</f>
        <v>#REF!</v>
      </c>
      <c r="AD9" s="11"/>
      <c r="AE9" s="11"/>
    </row>
    <row r="10" spans="1:31" x14ac:dyDescent="0.2">
      <c r="A10" s="6" t="s">
        <v>3</v>
      </c>
      <c r="B10" s="338" t="s">
        <v>28</v>
      </c>
      <c r="C10" s="338"/>
      <c r="D10" s="338"/>
      <c r="E10" s="338"/>
      <c r="F10" s="5"/>
      <c r="G10" s="177">
        <v>2301247</v>
      </c>
      <c r="H10" s="177">
        <v>8489936</v>
      </c>
      <c r="I10" s="177">
        <v>11417133</v>
      </c>
      <c r="J10" s="177">
        <v>1608808</v>
      </c>
      <c r="K10" s="177">
        <v>3082960</v>
      </c>
      <c r="L10" s="177">
        <v>3932406</v>
      </c>
      <c r="M10" s="177">
        <v>1279093</v>
      </c>
      <c r="N10" s="177">
        <v>400763</v>
      </c>
      <c r="O10" s="157" t="e">
        <f>O11-O12</f>
        <v>#REF!</v>
      </c>
      <c r="P10" s="157"/>
      <c r="Q10" s="7" t="s">
        <v>1</v>
      </c>
      <c r="R10" s="337" t="s">
        <v>29</v>
      </c>
      <c r="S10" s="337"/>
      <c r="T10" s="4"/>
      <c r="U10" s="185">
        <v>27360832</v>
      </c>
      <c r="V10" s="185">
        <v>44956468</v>
      </c>
      <c r="W10" s="185">
        <v>48978839</v>
      </c>
      <c r="X10" s="185">
        <v>57352814</v>
      </c>
      <c r="Y10" s="185">
        <v>69818825</v>
      </c>
      <c r="Z10" s="185">
        <v>76726640</v>
      </c>
      <c r="AA10" s="185">
        <v>87907831</v>
      </c>
      <c r="AB10" s="185">
        <v>106009525</v>
      </c>
      <c r="AC10" s="160" t="e">
        <f>AC11+AC14</f>
        <v>#REF!</v>
      </c>
      <c r="AD10" s="11"/>
      <c r="AE10" s="11"/>
    </row>
    <row r="11" spans="1:31" x14ac:dyDescent="0.2">
      <c r="A11" s="6"/>
      <c r="B11" s="5" t="s">
        <v>12</v>
      </c>
      <c r="C11" s="335" t="s">
        <v>30</v>
      </c>
      <c r="D11" s="335"/>
      <c r="E11" s="335"/>
      <c r="F11" s="5"/>
      <c r="G11" s="169">
        <v>2301247</v>
      </c>
      <c r="H11" s="169">
        <v>8489936</v>
      </c>
      <c r="I11" s="169">
        <v>11417133</v>
      </c>
      <c r="J11" s="169">
        <v>1608808</v>
      </c>
      <c r="K11" s="169">
        <v>3082960</v>
      </c>
      <c r="L11" s="169">
        <v>3932406</v>
      </c>
      <c r="M11" s="169">
        <v>1279093</v>
      </c>
      <c r="N11" s="254">
        <v>400763</v>
      </c>
      <c r="O11" s="156" t="e">
        <f>#REF!+#REF!+#REF!+#REF!+#REF!+#REF!+'ZİRVE SİGORTA LTD. 2023'!G11+#REF!+'TÜRK SİGORTA 2023'!G11+#REF!+#REF!+#REF!+#REF!+#REF!+#REF!+#REF!+#REF!+#REF!+#REF!+#REF!+#REF!+#REF!+#REF!+#REF!+#REF!+#REF!+#REF!+#REF!+#REF!+#REF!</f>
        <v>#REF!</v>
      </c>
      <c r="P11" s="156"/>
      <c r="Q11" s="7"/>
      <c r="R11" s="4" t="s">
        <v>12</v>
      </c>
      <c r="S11" s="4" t="s">
        <v>31</v>
      </c>
      <c r="T11" s="4"/>
      <c r="U11" s="185">
        <v>17207576</v>
      </c>
      <c r="V11" s="185">
        <v>33806801</v>
      </c>
      <c r="W11" s="185">
        <v>38512523</v>
      </c>
      <c r="X11" s="185">
        <v>43646387</v>
      </c>
      <c r="Y11" s="185">
        <v>50983124</v>
      </c>
      <c r="Z11" s="185">
        <v>56097089</v>
      </c>
      <c r="AA11" s="185">
        <v>67008019</v>
      </c>
      <c r="AB11" s="185">
        <v>81257211</v>
      </c>
      <c r="AC11" s="160" t="e">
        <f>AC12-AC13</f>
        <v>#REF!</v>
      </c>
      <c r="AD11" s="11"/>
      <c r="AE11" s="11"/>
    </row>
    <row r="12" spans="1:31" x14ac:dyDescent="0.2">
      <c r="A12" s="6"/>
      <c r="B12" s="5" t="s">
        <v>15</v>
      </c>
      <c r="C12" s="335" t="s">
        <v>32</v>
      </c>
      <c r="D12" s="335"/>
      <c r="E12" s="335"/>
      <c r="F12" s="5" t="s">
        <v>33</v>
      </c>
      <c r="G12" s="169"/>
      <c r="H12" s="169"/>
      <c r="I12" s="169">
        <v>0</v>
      </c>
      <c r="J12" s="169"/>
      <c r="K12" s="169"/>
      <c r="L12" s="169"/>
      <c r="M12" s="169"/>
      <c r="N12" s="254"/>
      <c r="O12" s="156" t="e">
        <f>#REF!+#REF!+#REF!+#REF!+#REF!+#REF!+'ZİRVE SİGORTA LTD. 2023'!G12+#REF!+'TÜRK SİGORTA 2023'!G12+#REF!+#REF!+#REF!+#REF!+#REF!+#REF!+#REF!+#REF!+#REF!+#REF!+#REF!+#REF!+#REF!+#REF!+#REF!+#REF!+#REF!+#REF!+#REF!+#REF!+#REF!</f>
        <v>#REF!</v>
      </c>
      <c r="P12" s="156"/>
      <c r="Q12" s="7"/>
      <c r="R12" s="4"/>
      <c r="S12" s="4" t="s">
        <v>31</v>
      </c>
      <c r="T12" s="4"/>
      <c r="U12" s="162">
        <v>37131457</v>
      </c>
      <c r="V12" s="162">
        <v>60177130</v>
      </c>
      <c r="W12" s="162">
        <v>63889264</v>
      </c>
      <c r="X12" s="162">
        <v>70137621</v>
      </c>
      <c r="Y12" s="162">
        <v>71675938</v>
      </c>
      <c r="Z12" s="162">
        <v>78114176</v>
      </c>
      <c r="AA12" s="162">
        <v>94097788</v>
      </c>
      <c r="AB12" s="162">
        <v>113952579</v>
      </c>
      <c r="AC12" s="156" t="e">
        <f>#REF!+#REF!+#REF!+#REF!+#REF!+#REF!+'ZİRVE SİGORTA LTD. 2023'!L12+#REF!+'TÜRK SİGORTA 2023'!L12+#REF!+#REF!+#REF!+#REF!+#REF!+#REF!+#REF!+#REF!+#REF!+#REF!+#REF!+#REF!+#REF!+#REF!+#REF!+#REF!+#REF!+#REF!+#REF!+#REF!+#REF!</f>
        <v>#REF!</v>
      </c>
      <c r="AD12" s="11"/>
      <c r="AE12" s="11"/>
    </row>
    <row r="13" spans="1:31" x14ac:dyDescent="0.2">
      <c r="A13" s="5"/>
      <c r="B13" s="5"/>
      <c r="C13" s="335"/>
      <c r="D13" s="335"/>
      <c r="E13" s="335"/>
      <c r="F13" s="5"/>
      <c r="G13" s="169"/>
      <c r="H13" s="169"/>
      <c r="I13" s="169"/>
      <c r="J13" s="169"/>
      <c r="K13" s="169"/>
      <c r="L13" s="169"/>
      <c r="M13" s="169"/>
      <c r="N13" s="254"/>
      <c r="O13" s="156"/>
      <c r="P13" s="156"/>
      <c r="Q13" s="7"/>
      <c r="R13" s="4"/>
      <c r="S13" s="4" t="s">
        <v>34</v>
      </c>
      <c r="T13" s="5" t="s">
        <v>33</v>
      </c>
      <c r="U13" s="169">
        <v>19923881</v>
      </c>
      <c r="V13" s="169">
        <v>26370329</v>
      </c>
      <c r="W13" s="169">
        <v>25376741</v>
      </c>
      <c r="X13" s="169">
        <v>26491</v>
      </c>
      <c r="Y13" s="169">
        <v>20692814</v>
      </c>
      <c r="Z13" s="169">
        <v>22017087</v>
      </c>
      <c r="AA13" s="169">
        <v>27089769</v>
      </c>
      <c r="AB13" s="169">
        <v>32695368</v>
      </c>
      <c r="AC13" s="156" t="e">
        <f>#REF!+#REF!+#REF!+#REF!+#REF!+#REF!+'ZİRVE SİGORTA LTD. 2023'!L13+#REF!+'TÜRK SİGORTA 2023'!L13+#REF!+#REF!+#REF!+#REF!+#REF!+#REF!+#REF!+#REF!+#REF!+#REF!+#REF!+#REF!+#REF!+#REF!+#REF!+#REF!+#REF!+#REF!+#REF!+#REF!+#REF!</f>
        <v>#REF!</v>
      </c>
      <c r="AD13" s="11"/>
      <c r="AE13" s="11"/>
    </row>
    <row r="14" spans="1:31" x14ac:dyDescent="0.2">
      <c r="A14" s="6" t="s">
        <v>4</v>
      </c>
      <c r="B14" s="338" t="s">
        <v>35</v>
      </c>
      <c r="C14" s="338"/>
      <c r="D14" s="338"/>
      <c r="E14" s="338"/>
      <c r="F14" s="5"/>
      <c r="G14" s="177">
        <v>55402326</v>
      </c>
      <c r="H14" s="177">
        <v>61433072</v>
      </c>
      <c r="I14" s="177">
        <v>69350002</v>
      </c>
      <c r="J14" s="177">
        <v>76990218</v>
      </c>
      <c r="K14" s="177">
        <v>87806681</v>
      </c>
      <c r="L14" s="177">
        <v>95845490</v>
      </c>
      <c r="M14" s="177">
        <v>96752368</v>
      </c>
      <c r="N14" s="177">
        <v>108888444</v>
      </c>
      <c r="O14" s="157" t="e">
        <f>O15-O16+O17-O18+O19+O20+O21</f>
        <v>#REF!</v>
      </c>
      <c r="P14" s="157"/>
      <c r="Q14" s="7"/>
      <c r="R14" s="4" t="s">
        <v>15</v>
      </c>
      <c r="S14" s="4" t="s">
        <v>36</v>
      </c>
      <c r="T14" s="4"/>
      <c r="U14" s="185">
        <v>10153256</v>
      </c>
      <c r="V14" s="185">
        <v>10149667</v>
      </c>
      <c r="W14" s="185">
        <v>10466316</v>
      </c>
      <c r="X14" s="185">
        <v>13706427</v>
      </c>
      <c r="Y14" s="185">
        <v>18835701</v>
      </c>
      <c r="Z14" s="185">
        <v>20629551</v>
      </c>
      <c r="AA14" s="185">
        <v>20899812</v>
      </c>
      <c r="AB14" s="185">
        <v>24752314</v>
      </c>
      <c r="AC14" s="160" t="e">
        <f>AC15-AC16+AC17</f>
        <v>#REF!</v>
      </c>
      <c r="AD14" s="11"/>
      <c r="AE14" s="11"/>
    </row>
    <row r="15" spans="1:31" x14ac:dyDescent="0.2">
      <c r="A15" s="6"/>
      <c r="B15" s="5" t="s">
        <v>37</v>
      </c>
      <c r="C15" s="335" t="s">
        <v>38</v>
      </c>
      <c r="D15" s="335"/>
      <c r="E15" s="335"/>
      <c r="F15" s="5"/>
      <c r="G15" s="169">
        <v>12034645</v>
      </c>
      <c r="H15" s="169">
        <v>13500534</v>
      </c>
      <c r="I15" s="169">
        <v>14651363</v>
      </c>
      <c r="J15" s="169">
        <v>18372004</v>
      </c>
      <c r="K15" s="169">
        <v>27516446</v>
      </c>
      <c r="L15" s="169">
        <v>27933402</v>
      </c>
      <c r="M15" s="169">
        <v>34016774</v>
      </c>
      <c r="N15" s="254">
        <v>39397007</v>
      </c>
      <c r="O15" s="156" t="e">
        <f>#REF!+#REF!+#REF!+#REF!+#REF!+#REF!+'ZİRVE SİGORTA LTD. 2023'!G15+#REF!+'TÜRK SİGORTA 2023'!G15+#REF!+#REF!+#REF!+#REF!+#REF!+#REF!+#REF!+#REF!+#REF!+#REF!+#REF!+#REF!+#REF!+#REF!+#REF!+#REF!+#REF!+#REF!+#REF!+#REF!+#REF!</f>
        <v>#REF!</v>
      </c>
      <c r="P15" s="156"/>
      <c r="Q15" s="7"/>
      <c r="R15" s="4"/>
      <c r="S15" s="4" t="s">
        <v>36</v>
      </c>
      <c r="T15" s="4"/>
      <c r="U15" s="162">
        <v>26605369</v>
      </c>
      <c r="V15" s="162">
        <v>27650585</v>
      </c>
      <c r="W15" s="162">
        <v>28958695</v>
      </c>
      <c r="X15" s="162">
        <v>32202776</v>
      </c>
      <c r="Y15" s="162">
        <v>34379679</v>
      </c>
      <c r="Z15" s="162">
        <v>33360583</v>
      </c>
      <c r="AA15" s="162">
        <v>35668335</v>
      </c>
      <c r="AB15" s="162">
        <v>40170136</v>
      </c>
      <c r="AC15" s="156" t="e">
        <f>#REF!+#REF!+#REF!+#REF!+#REF!+#REF!+'ZİRVE SİGORTA LTD. 2023'!L15+#REF!+'TÜRK SİGORTA 2023'!L15+#REF!+#REF!+#REF!+#REF!+#REF!+#REF!+#REF!+#REF!+#REF!+#REF!+#REF!+#REF!+#REF!+#REF!+#REF!+#REF!+#REF!+#REF!+#REF!+#REF!+#REF!</f>
        <v>#REF!</v>
      </c>
      <c r="AD15" s="11"/>
      <c r="AE15" s="11"/>
    </row>
    <row r="16" spans="1:31" x14ac:dyDescent="0.2">
      <c r="A16" s="6"/>
      <c r="B16" s="5"/>
      <c r="C16" s="335" t="s">
        <v>39</v>
      </c>
      <c r="D16" s="335"/>
      <c r="E16" s="335"/>
      <c r="F16" s="5" t="s">
        <v>33</v>
      </c>
      <c r="G16" s="169">
        <v>186441</v>
      </c>
      <c r="H16" s="169">
        <v>294773</v>
      </c>
      <c r="I16" s="169">
        <v>212342</v>
      </c>
      <c r="J16" s="169">
        <v>215193</v>
      </c>
      <c r="K16" s="169">
        <v>281764</v>
      </c>
      <c r="L16" s="169">
        <v>378228</v>
      </c>
      <c r="M16" s="169">
        <v>541127</v>
      </c>
      <c r="N16" s="254">
        <v>542208</v>
      </c>
      <c r="O16" s="156" t="e">
        <f>#REF!+#REF!+#REF!+#REF!+#REF!+#REF!+'ZİRVE SİGORTA LTD. 2023'!G16+#REF!+'TÜRK SİGORTA 2023'!G20+#REF!+#REF!+#REF!+#REF!+#REF!+#REF!+#REF!+#REF!+#REF!+#REF!+#REF!+#REF!+#REF!+#REF!+#REF!+#REF!+#REF!+#REF!+#REF!+#REF!+#REF!</f>
        <v>#REF!</v>
      </c>
      <c r="P16" s="156"/>
      <c r="Q16" s="7"/>
      <c r="R16" s="4"/>
      <c r="S16" s="4" t="s">
        <v>40</v>
      </c>
      <c r="T16" s="5" t="s">
        <v>33</v>
      </c>
      <c r="U16" s="169">
        <v>16452113</v>
      </c>
      <c r="V16" s="169">
        <v>17500918</v>
      </c>
      <c r="W16" s="169">
        <v>18492379</v>
      </c>
      <c r="X16" s="169">
        <v>18496349</v>
      </c>
      <c r="Y16" s="169">
        <v>15543978</v>
      </c>
      <c r="Z16" s="169">
        <v>12731032</v>
      </c>
      <c r="AA16" s="169">
        <v>14768523</v>
      </c>
      <c r="AB16" s="169">
        <v>15743339</v>
      </c>
      <c r="AC16" s="156" t="e">
        <f>#REF!+#REF!+#REF!+#REF!+#REF!+#REF!+'ZİRVE SİGORTA LTD. 2023'!L16+#REF!+'TÜRK SİGORTA 2023'!L16+#REF!+#REF!+#REF!+#REF!+#REF!+#REF!+#REF!+#REF!+#REF!+#REF!+#REF!+#REF!+#REF!+#REF!+#REF!+#REF!+#REF!+#REF!+#REF!+#REF!+#REF!</f>
        <v>#REF!</v>
      </c>
      <c r="AD16" s="11"/>
      <c r="AE16" s="11"/>
    </row>
    <row r="17" spans="1:31" x14ac:dyDescent="0.2">
      <c r="A17" s="6"/>
      <c r="B17" s="5" t="s">
        <v>15</v>
      </c>
      <c r="C17" s="335" t="s">
        <v>41</v>
      </c>
      <c r="D17" s="335"/>
      <c r="E17" s="335"/>
      <c r="F17" s="5"/>
      <c r="G17" s="169">
        <v>39580358</v>
      </c>
      <c r="H17" s="169">
        <v>42185382</v>
      </c>
      <c r="I17" s="169">
        <v>41427544</v>
      </c>
      <c r="J17" s="169">
        <v>46150486</v>
      </c>
      <c r="K17" s="169">
        <v>52904507</v>
      </c>
      <c r="L17" s="169">
        <v>46677713</v>
      </c>
      <c r="M17" s="169">
        <v>53222762</v>
      </c>
      <c r="N17" s="254">
        <v>57941486</v>
      </c>
      <c r="O17" s="156" t="e">
        <f>#REF!+#REF!+#REF!+#REF!+#REF!+#REF!+'ZİRVE SİGORTA LTD. 2023'!G17+#REF!+'TÜRK SİGORTA 2023'!G21+#REF!+#REF!+#REF!+#REF!+#REF!+#REF!+#REF!+#REF!+#REF!+#REF!+#REF!+#REF!+#REF!+#REF!+#REF!+#REF!+#REF!+#REF!+#REF!+#REF!+#REF!</f>
        <v>#REF!</v>
      </c>
      <c r="P17" s="156"/>
      <c r="Q17" s="7"/>
      <c r="R17" s="4" t="s">
        <v>19</v>
      </c>
      <c r="S17" s="4" t="s">
        <v>42</v>
      </c>
      <c r="T17" s="4"/>
      <c r="U17" s="162">
        <v>0</v>
      </c>
      <c r="V17" s="162">
        <v>0</v>
      </c>
      <c r="W17" s="162">
        <v>0</v>
      </c>
      <c r="X17" s="162">
        <v>0</v>
      </c>
      <c r="Y17" s="162">
        <v>0</v>
      </c>
      <c r="Z17" s="162">
        <v>0</v>
      </c>
      <c r="AA17" s="162">
        <v>0</v>
      </c>
      <c r="AB17" s="162">
        <v>0</v>
      </c>
      <c r="AC17" s="156" t="e">
        <f>#REF!+#REF!+#REF!+#REF!+#REF!+#REF!+'ZİRVE SİGORTA LTD. 2023'!L17+#REF!+'TÜRK SİGORTA 2023'!L17+#REF!+#REF!+#REF!+#REF!+#REF!+#REF!+#REF!+#REF!+#REF!+#REF!+#REF!+#REF!+#REF!+#REF!+#REF!+#REF!+#REF!+#REF!+#REF!+#REF!+#REF!</f>
        <v>#REF!</v>
      </c>
      <c r="AD17" s="11"/>
      <c r="AE17" s="11"/>
    </row>
    <row r="18" spans="1:31" x14ac:dyDescent="0.2">
      <c r="A18" s="6"/>
      <c r="B18" s="5"/>
      <c r="C18" s="335" t="s">
        <v>43</v>
      </c>
      <c r="D18" s="335"/>
      <c r="E18" s="335"/>
      <c r="F18" s="5" t="s">
        <v>33</v>
      </c>
      <c r="G18" s="169">
        <v>793354</v>
      </c>
      <c r="H18" s="169">
        <v>1215704</v>
      </c>
      <c r="I18" s="169">
        <v>1155062</v>
      </c>
      <c r="J18" s="169">
        <v>1192117</v>
      </c>
      <c r="K18" s="169">
        <v>633186</v>
      </c>
      <c r="L18" s="169">
        <v>1092896</v>
      </c>
      <c r="M18" s="169">
        <v>2293470</v>
      </c>
      <c r="N18" s="254">
        <v>2118326</v>
      </c>
      <c r="O18" s="156" t="e">
        <f>#REF!+#REF!+#REF!+#REF!+#REF!+#REF!+'ZİRVE SİGORTA LTD. 2023'!G18+#REF!+'TÜRK SİGORTA 2023'!G26+#REF!+#REF!+#REF!+#REF!+#REF!+#REF!+#REF!+#REF!+#REF!+#REF!+#REF!+#REF!+#REF!+#REF!+#REF!+#REF!+#REF!+#REF!+#REF!+#REF!+#REF!</f>
        <v>#REF!</v>
      </c>
      <c r="P18" s="156"/>
      <c r="Q18" s="7" t="s">
        <v>2</v>
      </c>
      <c r="R18" s="337" t="s">
        <v>44</v>
      </c>
      <c r="S18" s="337"/>
      <c r="T18" s="4"/>
      <c r="U18" s="162">
        <v>375188</v>
      </c>
      <c r="V18" s="162">
        <v>740628</v>
      </c>
      <c r="W18" s="162">
        <v>1083602</v>
      </c>
      <c r="X18" s="162">
        <v>1302879</v>
      </c>
      <c r="Y18" s="162">
        <v>1783108</v>
      </c>
      <c r="Z18" s="162">
        <v>1597293</v>
      </c>
      <c r="AA18" s="162">
        <v>1659341</v>
      </c>
      <c r="AB18" s="162">
        <v>1267330</v>
      </c>
      <c r="AC18" s="156" t="e">
        <f>#REF!+#REF!+#REF!+#REF!+#REF!+#REF!+'ZİRVE SİGORTA LTD. 2023'!L18+#REF!+'TÜRK SİGORTA 2023'!L18+#REF!+#REF!+#REF!+#REF!+#REF!+#REF!+#REF!+#REF!+#REF!+#REF!+#REF!+#REF!+#REF!+#REF!+#REF!+#REF!+#REF!+#REF!+#REF!+#REF!+#REF!</f>
        <v>#REF!</v>
      </c>
      <c r="AD18" s="11"/>
      <c r="AE18" s="11"/>
    </row>
    <row r="19" spans="1:31" x14ac:dyDescent="0.2">
      <c r="A19" s="6"/>
      <c r="B19" s="5" t="s">
        <v>19</v>
      </c>
      <c r="C19" s="335" t="s">
        <v>14</v>
      </c>
      <c r="D19" s="335"/>
      <c r="E19" s="335"/>
      <c r="F19" s="5"/>
      <c r="G19" s="169">
        <v>2605306</v>
      </c>
      <c r="H19" s="169">
        <v>2500488</v>
      </c>
      <c r="I19" s="169">
        <v>7406205</v>
      </c>
      <c r="J19" s="169">
        <v>7329179</v>
      </c>
      <c r="K19" s="169">
        <v>28003443</v>
      </c>
      <c r="L19" s="169">
        <v>17615651</v>
      </c>
      <c r="M19" s="169">
        <v>4864552</v>
      </c>
      <c r="N19" s="254">
        <v>6990849</v>
      </c>
      <c r="O19" s="156" t="e">
        <f>#REF!+#REF!+#REF!+#REF!+#REF!+#REF!+'ZİRVE SİGORTA LTD. 2023'!G19+#REF!+'TÜRK SİGORTA 2023'!G27+#REF!+#REF!+#REF!+#REF!+#REF!+#REF!+#REF!+#REF!+#REF!+#REF!+#REF!+#REF!+#REF!+#REF!+#REF!+#REF!+#REF!+#REF!+#REF!+#REF!+#REF!</f>
        <v>#REF!</v>
      </c>
      <c r="P19" s="156"/>
      <c r="Q19" s="7"/>
      <c r="R19" s="4"/>
      <c r="S19" s="4"/>
      <c r="T19" s="4"/>
      <c r="U19" s="162"/>
      <c r="V19" s="162"/>
      <c r="W19" s="162"/>
      <c r="X19" s="162"/>
      <c r="Y19" s="162"/>
      <c r="Z19" s="162"/>
      <c r="AA19" s="162"/>
      <c r="AB19" s="162"/>
      <c r="AC19" s="156"/>
      <c r="AD19" s="11"/>
      <c r="AE19" s="11"/>
    </row>
    <row r="20" spans="1:31" x14ac:dyDescent="0.2">
      <c r="A20" s="6"/>
      <c r="B20" s="5" t="s">
        <v>22</v>
      </c>
      <c r="C20" s="335" t="s">
        <v>45</v>
      </c>
      <c r="D20" s="335"/>
      <c r="E20" s="335"/>
      <c r="F20" s="5"/>
      <c r="G20" s="169">
        <v>0</v>
      </c>
      <c r="H20" s="169">
        <v>0</v>
      </c>
      <c r="I20" s="169">
        <v>0</v>
      </c>
      <c r="J20" s="169">
        <v>0</v>
      </c>
      <c r="K20" s="169">
        <v>0</v>
      </c>
      <c r="L20" s="169">
        <v>0</v>
      </c>
      <c r="M20" s="169">
        <v>0</v>
      </c>
      <c r="N20" s="254">
        <v>0</v>
      </c>
      <c r="O20" s="156" t="e">
        <f>#REF!+#REF!+#REF!+#REF!+#REF!+#REF!+'ZİRVE SİGORTA LTD. 2023'!G20+#REF!+'TÜRK SİGORTA 2023'!G28+#REF!+#REF!+#REF!+#REF!+#REF!+#REF!+#REF!+#REF!+#REF!+#REF!+#REF!+#REF!+#REF!+#REF!+#REF!+#REF!+#REF!+#REF!+#REF!+#REF!+#REF!</f>
        <v>#REF!</v>
      </c>
      <c r="P20" s="156"/>
      <c r="Q20" s="7" t="s">
        <v>4</v>
      </c>
      <c r="R20" s="328" t="s">
        <v>46</v>
      </c>
      <c r="S20" s="328"/>
      <c r="T20" s="4"/>
      <c r="U20" s="186">
        <v>14539</v>
      </c>
      <c r="V20" s="186">
        <v>30082</v>
      </c>
      <c r="W20" s="186">
        <v>5055033</v>
      </c>
      <c r="X20" s="186">
        <v>4986230</v>
      </c>
      <c r="Y20" s="186">
        <v>5899311</v>
      </c>
      <c r="Z20" s="186">
        <v>6376533</v>
      </c>
      <c r="AA20" s="186">
        <v>7694592</v>
      </c>
      <c r="AB20" s="186">
        <v>10060456</v>
      </c>
      <c r="AC20" s="166" t="e">
        <f>#REF!+#REF!+#REF!+#REF!+#REF!+#REF!+'ZİRVE SİGORTA LTD. 2023'!L20+#REF!+'TÜRK SİGORTA 2023'!L20+#REF!+#REF!+#REF!+#REF!+#REF!+#REF!+#REF!+#REF!+#REF!+#REF!+#REF!+#REF!+#REF!+#REF!+#REF!+#REF!+#REF!+#REF!+#REF!+#REF!+#REF!</f>
        <v>#REF!</v>
      </c>
      <c r="AD20" s="11"/>
      <c r="AE20" s="11"/>
    </row>
    <row r="21" spans="1:31" x14ac:dyDescent="0.2">
      <c r="A21" s="6"/>
      <c r="B21" s="5" t="s">
        <v>25</v>
      </c>
      <c r="C21" s="335" t="s">
        <v>47</v>
      </c>
      <c r="D21" s="335"/>
      <c r="E21" s="335"/>
      <c r="F21" s="5"/>
      <c r="G21" s="169">
        <v>2161812</v>
      </c>
      <c r="H21" s="169">
        <v>4757145</v>
      </c>
      <c r="I21" s="169">
        <v>7232294</v>
      </c>
      <c r="J21" s="169">
        <v>6445859</v>
      </c>
      <c r="K21" s="169">
        <v>5500334</v>
      </c>
      <c r="L21" s="169">
        <v>5089848</v>
      </c>
      <c r="M21" s="169">
        <v>7482877</v>
      </c>
      <c r="N21" s="254">
        <v>7219636</v>
      </c>
      <c r="O21" s="156" t="e">
        <f>#REF!+#REF!+#REF!+#REF!+#REF!+#REF!+'ZİRVE SİGORTA LTD. 2023'!G21+#REF!+'TÜRK SİGORTA 2023'!G33+#REF!+#REF!+#REF!+#REF!+#REF!+#REF!+#REF!+#REF!+#REF!+#REF!+#REF!+#REF!+#REF!+#REF!+#REF!+#REF!+#REF!+#REF!+#REF!+#REF!+#REF!</f>
        <v>#REF!</v>
      </c>
      <c r="P21" s="156"/>
      <c r="Q21" s="7"/>
      <c r="R21" s="4"/>
      <c r="S21" s="4"/>
      <c r="T21" s="4"/>
      <c r="U21" s="162"/>
      <c r="V21" s="162"/>
      <c r="W21" s="162"/>
      <c r="X21" s="162"/>
      <c r="Y21" s="162"/>
      <c r="Z21" s="162"/>
      <c r="AA21" s="162"/>
      <c r="AB21" s="162"/>
      <c r="AC21" s="158"/>
      <c r="AD21" s="11"/>
      <c r="AE21" s="11"/>
    </row>
    <row r="22" spans="1:31" x14ac:dyDescent="0.2">
      <c r="A22" s="6"/>
      <c r="B22" s="5"/>
      <c r="C22" s="335"/>
      <c r="D22" s="335"/>
      <c r="E22" s="335"/>
      <c r="F22" s="5"/>
      <c r="G22" s="169"/>
      <c r="H22" s="169"/>
      <c r="I22" s="169"/>
      <c r="J22" s="169"/>
      <c r="K22" s="169"/>
      <c r="L22" s="169"/>
      <c r="M22" s="169"/>
      <c r="N22" s="254"/>
      <c r="O22" s="158"/>
      <c r="P22" s="158"/>
      <c r="Q22" s="7" t="s">
        <v>5</v>
      </c>
      <c r="R22" s="328" t="s">
        <v>48</v>
      </c>
      <c r="S22" s="328"/>
      <c r="T22" s="4"/>
      <c r="U22" s="184">
        <v>42642347</v>
      </c>
      <c r="V22" s="184">
        <v>72165410</v>
      </c>
      <c r="W22" s="184">
        <v>83557917</v>
      </c>
      <c r="X22" s="184">
        <v>94329162</v>
      </c>
      <c r="Y22" s="184">
        <v>103261481</v>
      </c>
      <c r="Z22" s="184">
        <v>107401132</v>
      </c>
      <c r="AA22" s="184">
        <v>121921385</v>
      </c>
      <c r="AB22" s="184">
        <v>128407624</v>
      </c>
      <c r="AC22" s="159" t="e">
        <f>AC23+AC28+AC29+AC30+AC32</f>
        <v>#REF!</v>
      </c>
      <c r="AD22" s="11"/>
      <c r="AE22" s="11"/>
    </row>
    <row r="23" spans="1:31" x14ac:dyDescent="0.2">
      <c r="A23" s="6" t="s">
        <v>5</v>
      </c>
      <c r="B23" s="338" t="s">
        <v>49</v>
      </c>
      <c r="C23" s="338"/>
      <c r="D23" s="338"/>
      <c r="E23" s="338"/>
      <c r="F23" s="5"/>
      <c r="G23" s="176">
        <v>851067</v>
      </c>
      <c r="H23" s="176">
        <v>1380984</v>
      </c>
      <c r="I23" s="176">
        <v>2632768</v>
      </c>
      <c r="J23" s="176">
        <v>2430792</v>
      </c>
      <c r="K23" s="176">
        <v>1902794</v>
      </c>
      <c r="L23" s="176">
        <v>3595357</v>
      </c>
      <c r="M23" s="176">
        <v>3739643</v>
      </c>
      <c r="N23" s="176">
        <v>5225115</v>
      </c>
      <c r="O23" s="159" t="e">
        <f>O24-O25</f>
        <v>#REF!</v>
      </c>
      <c r="P23" s="159"/>
      <c r="Q23" s="7"/>
      <c r="R23" s="4" t="s">
        <v>12</v>
      </c>
      <c r="S23" s="4" t="s">
        <v>50</v>
      </c>
      <c r="T23" s="4"/>
      <c r="U23" s="162">
        <v>31341249</v>
      </c>
      <c r="V23" s="162">
        <v>70636599</v>
      </c>
      <c r="W23" s="162">
        <v>78156156</v>
      </c>
      <c r="X23" s="162">
        <v>85030220</v>
      </c>
      <c r="Y23" s="162">
        <v>101088330</v>
      </c>
      <c r="Z23" s="162">
        <v>104014790</v>
      </c>
      <c r="AA23" s="162">
        <v>114583202</v>
      </c>
      <c r="AB23" s="162">
        <v>120968842</v>
      </c>
      <c r="AC23" s="156" t="e">
        <f>#REF!+#REF!+#REF!+#REF!+#REF!+#REF!+'ZİRVE SİGORTA LTD. 2023'!L23+#REF!+'TÜRK SİGORTA 2023'!L23+#REF!+#REF!+#REF!+#REF!+#REF!+#REF!+#REF!+#REF!+#REF!+#REF!+#REF!+#REF!+#REF!+#REF!+#REF!+#REF!+#REF!+#REF!+#REF!+#REF!+#REF!</f>
        <v>#REF!</v>
      </c>
      <c r="AD23" s="11"/>
      <c r="AE23" s="11"/>
    </row>
    <row r="24" spans="1:31" x14ac:dyDescent="0.2">
      <c r="A24" s="6"/>
      <c r="B24" s="5" t="s">
        <v>12</v>
      </c>
      <c r="C24" s="335" t="s">
        <v>51</v>
      </c>
      <c r="D24" s="335"/>
      <c r="E24" s="335"/>
      <c r="F24" s="5"/>
      <c r="G24" s="169">
        <v>1125390</v>
      </c>
      <c r="H24" s="169">
        <v>1702986</v>
      </c>
      <c r="I24" s="169">
        <v>3257082</v>
      </c>
      <c r="J24" s="169">
        <v>4648572</v>
      </c>
      <c r="K24" s="169">
        <v>4767135</v>
      </c>
      <c r="L24" s="169">
        <v>6414069</v>
      </c>
      <c r="M24" s="169">
        <v>6846619</v>
      </c>
      <c r="N24" s="254">
        <v>9474331</v>
      </c>
      <c r="O24" s="156" t="e">
        <f>#REF!+#REF!+#REF!+#REF!+#REF!+#REF!+'ZİRVE SİGORTA LTD. 2023'!G24+#REF!+'TÜRK SİGORTA 2023'!G31+#REF!+#REF!+#REF!+#REF!+#REF!+#REF!+#REF!+#REF!+#REF!+#REF!+#REF!+#REF!+#REF!+#REF!+#REF!+#REF!+#REF!+#REF!+#REF!+#REF!+#REF!</f>
        <v>#REF!</v>
      </c>
      <c r="P24" s="156"/>
      <c r="Q24" s="7"/>
      <c r="R24" s="4"/>
      <c r="S24" s="4" t="s">
        <v>52</v>
      </c>
      <c r="T24" s="4"/>
      <c r="U24" s="162">
        <v>34414601</v>
      </c>
      <c r="V24" s="162">
        <v>67194601</v>
      </c>
      <c r="W24" s="162">
        <v>83871532</v>
      </c>
      <c r="X24" s="162">
        <v>85930679</v>
      </c>
      <c r="Y24" s="162">
        <v>93988150</v>
      </c>
      <c r="Z24" s="162">
        <v>98956150</v>
      </c>
      <c r="AA24" s="162">
        <v>107382650</v>
      </c>
      <c r="AB24" s="162">
        <v>113749150</v>
      </c>
      <c r="AC24" s="156" t="e">
        <f>#REF!+#REF!+#REF!+#REF!+#REF!+#REF!+'ZİRVE SİGORTA LTD. 2023'!L24+#REF!+'TÜRK SİGORTA 2023'!L24+#REF!+#REF!+#REF!+#REF!+#REF!+#REF!+#REF!+#REF!+#REF!+#REF!+#REF!+#REF!+#REF!+#REF!+#REF!+#REF!+#REF!+#REF!+#REF!+#REF!+#REF!</f>
        <v>#REF!</v>
      </c>
      <c r="AD24" s="11"/>
      <c r="AE24" s="11"/>
    </row>
    <row r="25" spans="1:31" x14ac:dyDescent="0.2">
      <c r="A25" s="6"/>
      <c r="B25" s="5"/>
      <c r="C25" s="335" t="s">
        <v>53</v>
      </c>
      <c r="D25" s="335"/>
      <c r="E25" s="335"/>
      <c r="F25" s="5" t="s">
        <v>33</v>
      </c>
      <c r="G25" s="169">
        <v>274323</v>
      </c>
      <c r="H25" s="169">
        <v>322002</v>
      </c>
      <c r="I25" s="169">
        <v>624314</v>
      </c>
      <c r="J25" s="169">
        <v>2217780</v>
      </c>
      <c r="K25" s="169">
        <v>2864341</v>
      </c>
      <c r="L25" s="169">
        <v>2818712</v>
      </c>
      <c r="M25" s="169">
        <v>3106976</v>
      </c>
      <c r="N25" s="254">
        <v>4249216</v>
      </c>
      <c r="O25" s="156" t="e">
        <f>#REF!+#REF!+#REF!+#REF!+#REF!+#REF!+'ZİRVE SİGORTA LTD. 2023'!G25+#REF!+'TÜRK SİGORTA 2023'!G32+#REF!+#REF!+#REF!+#REF!+#REF!+#REF!+#REF!+#REF!+#REF!+#REF!+#REF!+#REF!+#REF!+#REF!+#REF!+#REF!+#REF!+#REF!+#REF!+#REF!+#REF!</f>
        <v>#REF!</v>
      </c>
      <c r="P25" s="156"/>
      <c r="Q25" s="7"/>
      <c r="R25" s="4"/>
      <c r="S25" s="4" t="s">
        <v>54</v>
      </c>
      <c r="T25" s="5" t="s">
        <v>33</v>
      </c>
      <c r="U25" s="169">
        <v>3073352</v>
      </c>
      <c r="V25" s="169">
        <v>3359628</v>
      </c>
      <c r="W25" s="169">
        <v>5715376</v>
      </c>
      <c r="X25" s="169">
        <v>4575459</v>
      </c>
      <c r="Y25" s="169">
        <v>3449820</v>
      </c>
      <c r="Z25" s="169">
        <v>6343360</v>
      </c>
      <c r="AA25" s="169">
        <v>6107715</v>
      </c>
      <c r="AB25" s="169">
        <v>5863575</v>
      </c>
      <c r="AC25" s="156" t="e">
        <f>#REF!+#REF!+#REF!+#REF!+#REF!+#REF!+'ZİRVE SİGORTA LTD. 2023'!L25+#REF!+'TÜRK SİGORTA 2023'!L25+#REF!+#REF!+#REF!+#REF!+#REF!+#REF!+#REF!+#REF!+#REF!+#REF!+#REF!+#REF!+#REF!+#REF!+#REF!+#REF!+#REF!+#REF!+#REF!+#REF!+#REF!</f>
        <v>#REF!</v>
      </c>
      <c r="AD25" s="11"/>
      <c r="AE25" s="11"/>
    </row>
    <row r="26" spans="1:31" x14ac:dyDescent="0.2">
      <c r="A26" s="6"/>
      <c r="B26" s="5"/>
      <c r="C26" s="335"/>
      <c r="D26" s="335"/>
      <c r="E26" s="335"/>
      <c r="F26" s="5"/>
      <c r="G26" s="169"/>
      <c r="H26" s="169"/>
      <c r="I26" s="169"/>
      <c r="J26" s="169"/>
      <c r="K26" s="169"/>
      <c r="L26" s="169"/>
      <c r="M26" s="169"/>
      <c r="N26" s="254"/>
      <c r="O26" s="158"/>
      <c r="P26" s="158"/>
      <c r="Q26" s="7"/>
      <c r="R26" s="4" t="s">
        <v>15</v>
      </c>
      <c r="S26" s="4" t="s">
        <v>55</v>
      </c>
      <c r="T26" s="4"/>
      <c r="U26" s="162">
        <v>0</v>
      </c>
      <c r="V26" s="162">
        <v>0</v>
      </c>
      <c r="W26" s="162">
        <v>0</v>
      </c>
      <c r="X26" s="162">
        <v>0</v>
      </c>
      <c r="Y26" s="162">
        <v>0</v>
      </c>
      <c r="Z26" s="162">
        <v>0</v>
      </c>
      <c r="AA26" s="162">
        <v>0</v>
      </c>
      <c r="AB26" s="162">
        <v>0</v>
      </c>
      <c r="AC26" s="156" t="e">
        <f>#REF!+#REF!+#REF!+#REF!+#REF!+#REF!+'ZİRVE SİGORTA LTD. 2023'!L26+#REF!+'TÜRK SİGORTA 2023'!L26+#REF!+#REF!+#REF!+#REF!+#REF!+#REF!+#REF!+#REF!+#REF!+#REF!+#REF!+#REF!+#REF!+#REF!+#REF!+#REF!+#REF!+#REF!+#REF!+#REF!+#REF!</f>
        <v>#REF!</v>
      </c>
      <c r="AD26" s="11"/>
      <c r="AE26" s="11"/>
    </row>
    <row r="27" spans="1:31" x14ac:dyDescent="0.2">
      <c r="A27" s="6" t="s">
        <v>6</v>
      </c>
      <c r="B27" s="338" t="s">
        <v>56</v>
      </c>
      <c r="C27" s="338"/>
      <c r="D27" s="338"/>
      <c r="E27" s="338"/>
      <c r="F27" s="5"/>
      <c r="G27" s="175">
        <v>4872</v>
      </c>
      <c r="H27" s="175">
        <v>16463</v>
      </c>
      <c r="I27" s="175">
        <v>15235</v>
      </c>
      <c r="J27" s="175">
        <v>5035</v>
      </c>
      <c r="K27" s="175">
        <v>1531231</v>
      </c>
      <c r="L27" s="175">
        <v>1816231</v>
      </c>
      <c r="M27" s="175">
        <v>1816231</v>
      </c>
      <c r="N27" s="175">
        <v>1816231</v>
      </c>
      <c r="O27" s="159" t="e">
        <f>O28-O29-O30</f>
        <v>#REF!</v>
      </c>
      <c r="P27" s="159"/>
      <c r="Q27" s="7"/>
      <c r="R27" s="4" t="s">
        <v>19</v>
      </c>
      <c r="S27" s="4" t="s">
        <v>57</v>
      </c>
      <c r="T27" s="4"/>
      <c r="U27" s="162">
        <v>0</v>
      </c>
      <c r="V27" s="162">
        <v>0</v>
      </c>
      <c r="W27" s="162">
        <v>0</v>
      </c>
      <c r="X27" s="162">
        <v>0</v>
      </c>
      <c r="Y27" s="162">
        <v>0</v>
      </c>
      <c r="Z27" s="162">
        <v>0</v>
      </c>
      <c r="AA27" s="162">
        <v>0</v>
      </c>
      <c r="AB27" s="162">
        <v>0</v>
      </c>
      <c r="AC27" s="156" t="e">
        <f>#REF!+#REF!+#REF!+#REF!+#REF!+#REF!+'ZİRVE SİGORTA LTD. 2023'!L27+#REF!+'TÜRK SİGORTA 2023'!L27+#REF!+#REF!+#REF!+#REF!+#REF!+#REF!+#REF!+#REF!+#REF!+#REF!+#REF!+#REF!+#REF!+#REF!+#REF!+#REF!+#REF!+#REF!+#REF!+#REF!+#REF!</f>
        <v>#REF!</v>
      </c>
      <c r="AD27" s="11"/>
      <c r="AE27" s="11"/>
    </row>
    <row r="28" spans="1:31" x14ac:dyDescent="0.2">
      <c r="A28" s="6"/>
      <c r="B28" s="5"/>
      <c r="C28" s="335" t="s">
        <v>58</v>
      </c>
      <c r="D28" s="335"/>
      <c r="E28" s="335"/>
      <c r="F28" s="5"/>
      <c r="G28" s="169">
        <v>63273</v>
      </c>
      <c r="H28" s="169">
        <v>65235</v>
      </c>
      <c r="I28" s="169">
        <v>15235</v>
      </c>
      <c r="J28" s="169">
        <v>5035</v>
      </c>
      <c r="K28" s="169">
        <v>1531231</v>
      </c>
      <c r="L28" s="169">
        <v>1816231</v>
      </c>
      <c r="M28" s="169">
        <v>1816231</v>
      </c>
      <c r="N28" s="254">
        <v>1816231</v>
      </c>
      <c r="O28" s="156" t="e">
        <f>#REF!+#REF!+#REF!+#REF!+#REF!+#REF!+'ZİRVE SİGORTA LTD. 2023'!G28+#REF!+'TÜRK SİGORTA 2023'!G36+#REF!+#REF!+#REF!+#REF!+#REF!+#REF!+#REF!+#REF!+#REF!+#REF!+#REF!+#REF!+#REF!+#REF!+#REF!+#REF!+#REF!+#REF!+#REF!+#REF!+#REF!</f>
        <v>#REF!</v>
      </c>
      <c r="P28" s="156"/>
      <c r="Q28" s="7"/>
      <c r="R28" s="4" t="s">
        <v>22</v>
      </c>
      <c r="S28" s="4" t="s">
        <v>59</v>
      </c>
      <c r="T28" s="4"/>
      <c r="U28" s="162">
        <v>12414916</v>
      </c>
      <c r="V28" s="162">
        <v>5171780</v>
      </c>
      <c r="W28" s="162">
        <v>6573371</v>
      </c>
      <c r="X28" s="162">
        <v>10124829</v>
      </c>
      <c r="Y28" s="162">
        <v>3392876</v>
      </c>
      <c r="Z28" s="162">
        <v>3991361</v>
      </c>
      <c r="AA28" s="162">
        <v>8885812</v>
      </c>
      <c r="AB28" s="162">
        <v>9316762</v>
      </c>
      <c r="AC28" s="156" t="e">
        <f>#REF!+#REF!+#REF!+#REF!+#REF!+#REF!+'ZİRVE SİGORTA LTD. 2023'!L28+#REF!+'TÜRK SİGORTA 2023'!L28+#REF!+#REF!+#REF!+#REF!+#REF!+#REF!+#REF!+#REF!+#REF!+#REF!+#REF!+#REF!+#REF!+#REF!+#REF!+#REF!+#REF!+#REF!+#REF!+#REF!+#REF!</f>
        <v>#REF!</v>
      </c>
      <c r="AD28" s="11"/>
      <c r="AE28" s="11"/>
    </row>
    <row r="29" spans="1:31" x14ac:dyDescent="0.2">
      <c r="A29" s="6"/>
      <c r="B29" s="5"/>
      <c r="C29" s="335" t="s">
        <v>60</v>
      </c>
      <c r="D29" s="335"/>
      <c r="E29" s="335"/>
      <c r="F29" s="5" t="s">
        <v>33</v>
      </c>
      <c r="G29" s="169"/>
      <c r="H29" s="169"/>
      <c r="I29" s="169"/>
      <c r="J29" s="169">
        <v>0</v>
      </c>
      <c r="K29" s="169">
        <v>0</v>
      </c>
      <c r="L29" s="169">
        <v>0</v>
      </c>
      <c r="M29" s="169">
        <v>0</v>
      </c>
      <c r="N29" s="254">
        <v>0</v>
      </c>
      <c r="O29" s="156" t="e">
        <f>#REF!+#REF!+#REF!+#REF!+#REF!+#REF!+'ZİRVE SİGORTA LTD. 2023'!G29+#REF!+'TÜRK SİGORTA 2023'!G37+#REF!+#REF!+#REF!+#REF!+#REF!+#REF!+#REF!+#REF!+#REF!+#REF!+#REF!+#REF!+#REF!+#REF!+#REF!+#REF!+#REF!+#REF!+#REF!+#REF!+#REF!</f>
        <v>#REF!</v>
      </c>
      <c r="P29" s="156">
        <v>0</v>
      </c>
      <c r="Q29" s="7"/>
      <c r="R29" s="4" t="s">
        <v>25</v>
      </c>
      <c r="S29" s="4" t="s">
        <v>61</v>
      </c>
      <c r="T29" s="4"/>
      <c r="U29" s="162">
        <v>874174</v>
      </c>
      <c r="V29" s="162">
        <v>705039</v>
      </c>
      <c r="W29" s="162">
        <v>119001</v>
      </c>
      <c r="X29" s="162">
        <v>119002</v>
      </c>
      <c r="Y29" s="162">
        <v>0</v>
      </c>
      <c r="Z29" s="162">
        <v>320439</v>
      </c>
      <c r="AA29" s="162">
        <v>0</v>
      </c>
      <c r="AB29" s="162"/>
      <c r="AC29" s="156" t="e">
        <f>#REF!+#REF!+#REF!+#REF!+#REF!+#REF!+'ZİRVE SİGORTA LTD. 2023'!L29+#REF!+'TÜRK SİGORTA 2023'!L29+#REF!+#REF!+#REF!+#REF!+#REF!+#REF!+#REF!+#REF!+#REF!+#REF!+#REF!+#REF!+#REF!+#REF!+#REF!+#REF!+#REF!+#REF!+#REF!+#REF!+#REF!</f>
        <v>#REF!</v>
      </c>
      <c r="AD29" s="11"/>
      <c r="AE29" s="11"/>
    </row>
    <row r="30" spans="1:31" x14ac:dyDescent="0.2">
      <c r="A30" s="6"/>
      <c r="B30" s="5"/>
      <c r="C30" s="335" t="s">
        <v>62</v>
      </c>
      <c r="D30" s="335"/>
      <c r="E30" s="335"/>
      <c r="F30" s="5" t="s">
        <v>33</v>
      </c>
      <c r="G30" s="169">
        <v>58401</v>
      </c>
      <c r="H30" s="169">
        <v>48772</v>
      </c>
      <c r="I30" s="169">
        <v>0</v>
      </c>
      <c r="J30" s="169">
        <v>0</v>
      </c>
      <c r="K30" s="169">
        <v>0</v>
      </c>
      <c r="L30" s="169">
        <v>0</v>
      </c>
      <c r="M30" s="169">
        <v>0</v>
      </c>
      <c r="N30" s="254">
        <v>0</v>
      </c>
      <c r="O30" s="156" t="e">
        <f>#REF!+#REF!+#REF!+#REF!+#REF!+#REF!+'ZİRVE SİGORTA LTD. 2023'!G30+#REF!+'TÜRK SİGORTA 2023'!G38+#REF!+#REF!+#REF!+#REF!+#REF!+#REF!+#REF!+#REF!+#REF!+#REF!+#REF!+#REF!+#REF!+#REF!+#REF!+#REF!+#REF!+#REF!+#REF!+#REF!+#REF!</f>
        <v>#REF!</v>
      </c>
      <c r="P30" s="156">
        <v>0</v>
      </c>
      <c r="Q30" s="7"/>
      <c r="R30" s="4" t="s">
        <v>63</v>
      </c>
      <c r="S30" s="4" t="s">
        <v>64</v>
      </c>
      <c r="T30" s="4"/>
      <c r="U30" s="162">
        <v>47919</v>
      </c>
      <c r="V30" s="162">
        <v>31159</v>
      </c>
      <c r="W30" s="162">
        <v>13659</v>
      </c>
      <c r="X30" s="162">
        <v>13659</v>
      </c>
      <c r="Y30" s="162">
        <v>13659</v>
      </c>
      <c r="Z30" s="162">
        <v>13659</v>
      </c>
      <c r="AA30" s="162">
        <v>13659</v>
      </c>
      <c r="AB30" s="162">
        <v>13659</v>
      </c>
      <c r="AC30" s="156" t="e">
        <f>#REF!+#REF!+#REF!+#REF!+#REF!+#REF!+'ZİRVE SİGORTA LTD. 2023'!L30+#REF!+'TÜRK SİGORTA 2023'!L30+#REF!+#REF!+#REF!+#REF!+#REF!+#REF!+#REF!+#REF!+#REF!+#REF!+#REF!+#REF!+#REF!+#REF!+#REF!+#REF!+#REF!+#REF!+#REF!+#REF!+#REF!</f>
        <v>#REF!</v>
      </c>
      <c r="AD30" s="11"/>
      <c r="AE30" s="11"/>
    </row>
    <row r="31" spans="1:31" x14ac:dyDescent="0.2">
      <c r="A31" s="6"/>
      <c r="B31" s="5"/>
      <c r="C31" s="335"/>
      <c r="D31" s="335"/>
      <c r="E31" s="335"/>
      <c r="F31" s="5"/>
      <c r="G31" s="169"/>
      <c r="H31" s="169"/>
      <c r="I31" s="169"/>
      <c r="J31" s="169"/>
      <c r="K31" s="169"/>
      <c r="L31" s="169"/>
      <c r="M31" s="169"/>
      <c r="N31" s="254"/>
      <c r="O31" s="158"/>
      <c r="P31" s="158"/>
      <c r="Q31" s="7"/>
      <c r="R31" s="4" t="s">
        <v>65</v>
      </c>
      <c r="S31" s="4" t="s">
        <v>66</v>
      </c>
      <c r="T31" s="4"/>
      <c r="U31" s="162">
        <v>0</v>
      </c>
      <c r="V31" s="162">
        <v>0</v>
      </c>
      <c r="W31" s="162">
        <v>0</v>
      </c>
      <c r="X31" s="162">
        <v>0</v>
      </c>
      <c r="Y31" s="162">
        <v>0</v>
      </c>
      <c r="Z31" s="162">
        <v>0</v>
      </c>
      <c r="AA31" s="162">
        <v>0</v>
      </c>
      <c r="AB31" s="162">
        <v>0</v>
      </c>
      <c r="AC31" s="156" t="e">
        <f>#REF!+#REF!+#REF!+#REF!+#REF!+#REF!+'ZİRVE SİGORTA LTD. 2023'!L31+#REF!+'TÜRK SİGORTA 2023'!L31+#REF!+#REF!+#REF!+#REF!+#REF!+#REF!+#REF!+#REF!+#REF!+#REF!+#REF!+#REF!+#REF!+#REF!+#REF!+#REF!+#REF!+#REF!+#REF!+#REF!+#REF!</f>
        <v>#REF!</v>
      </c>
      <c r="AD31" s="11"/>
      <c r="AE31" s="11"/>
    </row>
    <row r="32" spans="1:31" x14ac:dyDescent="0.2">
      <c r="A32" s="6" t="s">
        <v>7</v>
      </c>
      <c r="B32" s="338" t="s">
        <v>67</v>
      </c>
      <c r="C32" s="338"/>
      <c r="D32" s="338"/>
      <c r="E32" s="338"/>
      <c r="F32" s="5"/>
      <c r="G32" s="177">
        <v>8230323</v>
      </c>
      <c r="H32" s="177">
        <v>10568561</v>
      </c>
      <c r="I32" s="177">
        <v>10552113</v>
      </c>
      <c r="J32" s="177">
        <v>10587357</v>
      </c>
      <c r="K32" s="177">
        <v>11782652</v>
      </c>
      <c r="L32" s="177">
        <v>14458584</v>
      </c>
      <c r="M32" s="177">
        <v>14159819</v>
      </c>
      <c r="N32" s="177">
        <v>14333269</v>
      </c>
      <c r="O32" s="159" t="e">
        <f>O33+O36+O39</f>
        <v>#REF!</v>
      </c>
      <c r="P32" s="159"/>
      <c r="Q32" s="7"/>
      <c r="R32" s="4" t="s">
        <v>68</v>
      </c>
      <c r="S32" s="4" t="s">
        <v>85</v>
      </c>
      <c r="T32" s="5" t="s">
        <v>33</v>
      </c>
      <c r="U32" s="177">
        <v>-2035911</v>
      </c>
      <c r="V32" s="177">
        <v>-4379167</v>
      </c>
      <c r="W32" s="177">
        <v>-1304270</v>
      </c>
      <c r="X32" s="177">
        <v>-958548</v>
      </c>
      <c r="Y32" s="177">
        <v>-1233384</v>
      </c>
      <c r="Z32" s="177">
        <v>-939117</v>
      </c>
      <c r="AA32" s="177">
        <v>-1561288</v>
      </c>
      <c r="AB32" s="177">
        <v>-1891639</v>
      </c>
      <c r="AC32" s="160" t="e">
        <f>-AC33-AC34+AC35</f>
        <v>#REF!</v>
      </c>
      <c r="AD32" s="11"/>
      <c r="AE32" s="11"/>
    </row>
    <row r="33" spans="1:31" x14ac:dyDescent="0.2">
      <c r="A33" s="6"/>
      <c r="B33" s="5" t="s">
        <v>12</v>
      </c>
      <c r="C33" s="335" t="s">
        <v>69</v>
      </c>
      <c r="D33" s="335"/>
      <c r="E33" s="335"/>
      <c r="F33" s="5"/>
      <c r="G33" s="175">
        <v>2569641</v>
      </c>
      <c r="H33" s="175">
        <v>4190720</v>
      </c>
      <c r="I33" s="175">
        <v>2676575</v>
      </c>
      <c r="J33" s="175">
        <v>2454391</v>
      </c>
      <c r="K33" s="175">
        <v>3015566</v>
      </c>
      <c r="L33" s="175">
        <v>2853125</v>
      </c>
      <c r="M33" s="175">
        <v>3285224</v>
      </c>
      <c r="N33" s="175">
        <v>3185248</v>
      </c>
      <c r="O33" s="160" t="e">
        <f>O34-O35</f>
        <v>#REF!</v>
      </c>
      <c r="P33" s="160"/>
      <c r="Q33" s="7"/>
      <c r="R33" s="4"/>
      <c r="S33" s="4" t="s">
        <v>70</v>
      </c>
      <c r="T33" s="5" t="s">
        <v>33</v>
      </c>
      <c r="U33" s="169">
        <v>0</v>
      </c>
      <c r="V33" s="169">
        <v>1732761</v>
      </c>
      <c r="W33" s="169">
        <v>1123266</v>
      </c>
      <c r="X33" s="169">
        <v>619172</v>
      </c>
      <c r="Y33" s="169">
        <v>277316</v>
      </c>
      <c r="Z33" s="169">
        <v>15607</v>
      </c>
      <c r="AA33" s="169">
        <v>730227</v>
      </c>
      <c r="AB33" s="169">
        <v>1286485</v>
      </c>
      <c r="AC33" s="156" t="e">
        <f>#REF!+#REF!+#REF!+#REF!+#REF!+#REF!+'ZİRVE SİGORTA LTD. 2023'!L33+#REF!+'TÜRK SİGORTA 2023'!L33+#REF!+#REF!+#REF!+#REF!+#REF!+#REF!+#REF!+#REF!+#REF!+#REF!+#REF!+#REF!+#REF!+#REF!+#REF!+#REF!+#REF!+#REF!+#REF!+#REF!+#REF!</f>
        <v>#REF!</v>
      </c>
      <c r="AD33" s="11"/>
      <c r="AE33" s="11"/>
    </row>
    <row r="34" spans="1:31" x14ac:dyDescent="0.2">
      <c r="A34" s="5"/>
      <c r="B34" s="5"/>
      <c r="C34" s="335" t="s">
        <v>69</v>
      </c>
      <c r="D34" s="335"/>
      <c r="E34" s="335"/>
      <c r="F34" s="5"/>
      <c r="G34" s="169">
        <v>5775597</v>
      </c>
      <c r="H34" s="169">
        <v>8019575</v>
      </c>
      <c r="I34" s="169">
        <v>7029571</v>
      </c>
      <c r="J34" s="169">
        <v>7185882</v>
      </c>
      <c r="K34" s="169">
        <v>8427960</v>
      </c>
      <c r="L34" s="169">
        <v>9041583</v>
      </c>
      <c r="M34" s="169">
        <v>9869546</v>
      </c>
      <c r="N34" s="254">
        <v>10871071</v>
      </c>
      <c r="O34" s="156" t="e">
        <f>#REF!+#REF!+#REF!+#REF!+#REF!+#REF!+'ZİRVE SİGORTA LTD. 2023'!G34+#REF!+'TÜRK SİGORTA 2023'!G42+#REF!+#REF!+#REF!+#REF!+#REF!+#REF!+#REF!+#REF!+#REF!+#REF!+#REF!+#REF!+#REF!+#REF!+#REF!+#REF!+#REF!+#REF!+#REF!+#REF!+#REF!</f>
        <v>#REF!</v>
      </c>
      <c r="P34" s="156"/>
      <c r="Q34" s="7"/>
      <c r="R34" s="4"/>
      <c r="S34" s="4" t="s">
        <v>71</v>
      </c>
      <c r="T34" s="5" t="s">
        <v>33</v>
      </c>
      <c r="U34" s="169">
        <v>2035911</v>
      </c>
      <c r="V34" s="169">
        <v>2646406</v>
      </c>
      <c r="W34" s="169">
        <v>181004</v>
      </c>
      <c r="X34" s="169">
        <v>339376</v>
      </c>
      <c r="Y34" s="169">
        <v>956068</v>
      </c>
      <c r="Z34" s="169">
        <v>1025010</v>
      </c>
      <c r="AA34" s="169">
        <v>1124176</v>
      </c>
      <c r="AB34" s="169">
        <v>1203051</v>
      </c>
      <c r="AC34" s="156" t="e">
        <f>#REF!+#REF!+#REF!+#REF!+#REF!+#REF!+'ZİRVE SİGORTA LTD. 2023'!L34+#REF!+'TÜRK SİGORTA 2023'!L35+#REF!+#REF!+#REF!+#REF!+#REF!+#REF!+#REF!+#REF!+#REF!+#REF!+#REF!+#REF!+#REF!+#REF!+#REF!+#REF!+#REF!+#REF!+#REF!+#REF!+#REF!</f>
        <v>#REF!</v>
      </c>
      <c r="AD34" s="11"/>
      <c r="AE34" s="11"/>
    </row>
    <row r="35" spans="1:31" x14ac:dyDescent="0.2">
      <c r="A35" s="4"/>
      <c r="B35" s="4"/>
      <c r="C35" s="335" t="s">
        <v>72</v>
      </c>
      <c r="D35" s="335"/>
      <c r="E35" s="335"/>
      <c r="F35" s="5" t="s">
        <v>33</v>
      </c>
      <c r="G35" s="169">
        <v>3205956</v>
      </c>
      <c r="H35" s="169">
        <v>3828855</v>
      </c>
      <c r="I35" s="169">
        <v>4352996</v>
      </c>
      <c r="J35" s="169">
        <v>4731491</v>
      </c>
      <c r="K35" s="169">
        <v>5412394</v>
      </c>
      <c r="L35" s="169">
        <v>6188458</v>
      </c>
      <c r="M35" s="169">
        <v>6584322</v>
      </c>
      <c r="N35" s="254">
        <v>7685823</v>
      </c>
      <c r="O35" s="156" t="e">
        <f>#REF!+#REF!+#REF!+#REF!+#REF!+#REF!+'ZİRVE SİGORTA LTD. 2023'!G35+#REF!+'TÜRK SİGORTA 2023'!G43+#REF!+#REF!+#REF!+#REF!+#REF!+#REF!+#REF!+#REF!+#REF!+#REF!+#REF!+#REF!+#REF!+#REF!+#REF!+#REF!+#REF!+#REF!+#REF!+#REF!+#REF!</f>
        <v>#REF!</v>
      </c>
      <c r="P35" s="156"/>
      <c r="Q35" s="7"/>
      <c r="R35" s="8"/>
      <c r="S35" s="4" t="s">
        <v>77</v>
      </c>
      <c r="T35" s="4"/>
      <c r="U35" s="162"/>
      <c r="V35" s="162">
        <v>0</v>
      </c>
      <c r="W35" s="162">
        <v>0</v>
      </c>
      <c r="X35" s="162">
        <v>0</v>
      </c>
      <c r="Y35" s="162">
        <v>0</v>
      </c>
      <c r="Z35" s="162">
        <v>101500</v>
      </c>
      <c r="AA35" s="162">
        <v>293115</v>
      </c>
      <c r="AB35" s="162">
        <v>597897</v>
      </c>
      <c r="AC35" s="156" t="e">
        <f>#REF!+#REF!+#REF!+#REF!+#REF!+#REF!+'ZİRVE SİGORTA LTD. 2023'!L35+#REF!+'TÜRK SİGORTA 2023'!L36+#REF!+#REF!+#REF!+#REF!+#REF!+#REF!+#REF!+#REF!+#REF!+#REF!+#REF!+#REF!+#REF!+#REF!+#REF!+#REF!+#REF!+#REF!+#REF!+#REF!+#REF!</f>
        <v>#REF!</v>
      </c>
      <c r="AD35" s="11"/>
      <c r="AE35" s="11"/>
    </row>
    <row r="36" spans="1:31" x14ac:dyDescent="0.2">
      <c r="A36" s="4"/>
      <c r="B36" s="4" t="s">
        <v>15</v>
      </c>
      <c r="C36" s="335" t="s">
        <v>73</v>
      </c>
      <c r="D36" s="335"/>
      <c r="E36" s="335"/>
      <c r="F36" s="4"/>
      <c r="G36" s="174">
        <v>5654713</v>
      </c>
      <c r="H36" s="174">
        <v>6371872</v>
      </c>
      <c r="I36" s="174">
        <v>7759086</v>
      </c>
      <c r="J36" s="174">
        <v>8016514</v>
      </c>
      <c r="K36" s="174">
        <v>8284211</v>
      </c>
      <c r="L36" s="174">
        <v>11213956</v>
      </c>
      <c r="M36" s="174">
        <v>10874595</v>
      </c>
      <c r="N36" s="174">
        <v>11141431</v>
      </c>
      <c r="O36" s="160" t="e">
        <f>O37-O38</f>
        <v>#REF!</v>
      </c>
      <c r="P36" s="160"/>
      <c r="Q36" s="7" t="s">
        <v>6</v>
      </c>
      <c r="R36" s="328" t="s">
        <v>74</v>
      </c>
      <c r="S36" s="328"/>
      <c r="T36" s="4"/>
      <c r="U36" s="186">
        <v>13111658</v>
      </c>
      <c r="V36" s="186">
        <v>8152554</v>
      </c>
      <c r="W36" s="186">
        <v>14172395</v>
      </c>
      <c r="X36" s="186">
        <v>16605485</v>
      </c>
      <c r="Y36" s="186">
        <v>16964396</v>
      </c>
      <c r="Z36" s="186">
        <v>24912590</v>
      </c>
      <c r="AA36" s="186">
        <v>29092482</v>
      </c>
      <c r="AB36" s="186">
        <v>34744660</v>
      </c>
      <c r="AC36" s="159" t="e">
        <f>AC37+AC38</f>
        <v>#REF!</v>
      </c>
      <c r="AD36" s="11"/>
      <c r="AE36" s="11"/>
    </row>
    <row r="37" spans="1:31" x14ac:dyDescent="0.2">
      <c r="A37" s="4"/>
      <c r="B37" s="4"/>
      <c r="C37" s="335" t="s">
        <v>73</v>
      </c>
      <c r="D37" s="335"/>
      <c r="E37" s="335"/>
      <c r="F37" s="4"/>
      <c r="G37" s="162">
        <v>6727819</v>
      </c>
      <c r="H37" s="162">
        <v>7705679</v>
      </c>
      <c r="I37" s="162">
        <v>9463946</v>
      </c>
      <c r="J37" s="162">
        <v>10045886</v>
      </c>
      <c r="K37" s="162">
        <v>10278137</v>
      </c>
      <c r="L37" s="162">
        <v>13709785</v>
      </c>
      <c r="M37" s="162">
        <v>14173395</v>
      </c>
      <c r="N37" s="40">
        <v>14865655</v>
      </c>
      <c r="O37" s="156" t="e">
        <f>#REF!+#REF!+#REF!+#REF!+#REF!+#REF!+'ZİRVE SİGORTA LTD. 2023'!G37+#REF!+'TÜRK SİGORTA 2023'!G45+#REF!+#REF!+#REF!+#REF!+#REF!+#REF!+#REF!+#REF!+#REF!+#REF!+#REF!+#REF!+#REF!+#REF!+#REF!+#REF!+#REF!+#REF!+#REF!+#REF!+#REF!</f>
        <v>#REF!</v>
      </c>
      <c r="P37" s="156"/>
      <c r="Q37" s="7"/>
      <c r="R37" s="4" t="s">
        <v>12</v>
      </c>
      <c r="S37" s="4" t="s">
        <v>75</v>
      </c>
      <c r="T37" s="4"/>
      <c r="U37" s="162">
        <v>6705281</v>
      </c>
      <c r="V37" s="162">
        <v>5724650</v>
      </c>
      <c r="W37" s="162">
        <v>9835596</v>
      </c>
      <c r="X37" s="162">
        <v>13181027</v>
      </c>
      <c r="Y37" s="162">
        <v>10485852</v>
      </c>
      <c r="Z37" s="162">
        <v>16655354</v>
      </c>
      <c r="AA37" s="162">
        <v>19443193</v>
      </c>
      <c r="AB37" s="162">
        <v>20855294</v>
      </c>
      <c r="AC37" s="156" t="e">
        <f>#REF!+#REF!+#REF!+#REF!+#REF!+#REF!+'ZİRVE SİGORTA LTD. 2023'!L37+#REF!+'TÜRK SİGORTA 2023'!L38+#REF!+#REF!+#REF!+#REF!+#REF!+#REF!+#REF!+#REF!+#REF!+#REF!+#REF!+#REF!+#REF!+#REF!+#REF!+#REF!+#REF!+#REF!+#REF!+#REF!+#REF!</f>
        <v>#REF!</v>
      </c>
      <c r="AD37" s="11"/>
      <c r="AE37" s="11"/>
    </row>
    <row r="38" spans="1:31" x14ac:dyDescent="0.2">
      <c r="A38" s="4"/>
      <c r="B38" s="4"/>
      <c r="C38" s="335" t="s">
        <v>76</v>
      </c>
      <c r="D38" s="335"/>
      <c r="E38" s="335"/>
      <c r="F38" s="5" t="s">
        <v>33</v>
      </c>
      <c r="G38" s="169">
        <v>1073106</v>
      </c>
      <c r="H38" s="169">
        <v>1333807</v>
      </c>
      <c r="I38" s="169">
        <v>1704860</v>
      </c>
      <c r="J38" s="169">
        <v>2029372</v>
      </c>
      <c r="K38" s="169">
        <v>1993926</v>
      </c>
      <c r="L38" s="169">
        <v>2495829</v>
      </c>
      <c r="M38" s="169">
        <v>3298800</v>
      </c>
      <c r="N38" s="254">
        <v>3724224</v>
      </c>
      <c r="O38" s="156" t="e">
        <f>#REF!+#REF!+#REF!+#REF!+#REF!+#REF!+'ZİRVE SİGORTA LTD. 2023'!G38+#REF!+'TÜRK SİGORTA 2023'!G46+#REF!+#REF!+#REF!+#REF!+#REF!+#REF!+#REF!+#REF!+#REF!+#REF!+#REF!+#REF!+#REF!+#REF!+#REF!+#REF!+#REF!+#REF!+#REF!+#REF!+#REF!</f>
        <v>#REF!</v>
      </c>
      <c r="P38" s="156"/>
      <c r="Q38" s="7"/>
      <c r="R38" s="4" t="s">
        <v>15</v>
      </c>
      <c r="S38" s="4" t="s">
        <v>77</v>
      </c>
      <c r="T38" s="4"/>
      <c r="U38" s="162">
        <v>6406377</v>
      </c>
      <c r="V38" s="162">
        <v>2427904</v>
      </c>
      <c r="W38" s="162">
        <v>4336799</v>
      </c>
      <c r="X38" s="162">
        <v>3224458</v>
      </c>
      <c r="Y38" s="162">
        <v>6478544</v>
      </c>
      <c r="Z38" s="162">
        <v>8257236</v>
      </c>
      <c r="AA38" s="162">
        <v>9649289</v>
      </c>
      <c r="AB38" s="162">
        <v>13889366</v>
      </c>
      <c r="AC38" s="156" t="e">
        <f>#REF!+#REF!+#REF!+#REF!+#REF!+#REF!+'ZİRVE SİGORTA LTD. 2023'!L38+#REF!+'TÜRK SİGORTA 2023'!L39+#REF!+#REF!+#REF!+#REF!+#REF!+#REF!+#REF!+#REF!+#REF!+#REF!+#REF!+#REF!+#REF!+#REF!+#REF!+#REF!+#REF!+#REF!+#REF!+#REF!+#REF!</f>
        <v>#REF!</v>
      </c>
      <c r="AD38" s="11"/>
      <c r="AE38" s="11"/>
    </row>
    <row r="39" spans="1:31" x14ac:dyDescent="0.2">
      <c r="A39" s="4"/>
      <c r="B39" s="4" t="s">
        <v>19</v>
      </c>
      <c r="C39" s="335" t="s">
        <v>84</v>
      </c>
      <c r="D39" s="335"/>
      <c r="E39" s="335"/>
      <c r="F39" s="4"/>
      <c r="G39" s="174">
        <v>5969</v>
      </c>
      <c r="H39" s="174">
        <v>5969</v>
      </c>
      <c r="I39" s="174">
        <v>116452</v>
      </c>
      <c r="J39" s="174">
        <v>116452</v>
      </c>
      <c r="K39" s="174">
        <v>482875</v>
      </c>
      <c r="L39" s="174">
        <v>391503</v>
      </c>
      <c r="M39" s="174">
        <v>10874595</v>
      </c>
      <c r="N39" s="174">
        <v>6590</v>
      </c>
      <c r="O39" s="160" t="e">
        <f>O40-O41</f>
        <v>#REF!</v>
      </c>
      <c r="P39" s="160"/>
      <c r="Q39" s="7"/>
      <c r="R39" s="4"/>
      <c r="S39" s="4"/>
      <c r="T39" s="4"/>
      <c r="U39" s="162"/>
      <c r="V39" s="162"/>
      <c r="W39" s="162"/>
      <c r="X39" s="162"/>
      <c r="Y39" s="162"/>
      <c r="Z39" s="162"/>
      <c r="AA39" s="162"/>
      <c r="AB39" s="162"/>
      <c r="AC39" s="158"/>
      <c r="AD39" s="11"/>
      <c r="AE39" s="11"/>
    </row>
    <row r="40" spans="1:31" x14ac:dyDescent="0.2">
      <c r="A40" s="4"/>
      <c r="B40" s="4"/>
      <c r="C40" s="335" t="s">
        <v>78</v>
      </c>
      <c r="D40" s="335"/>
      <c r="E40" s="335"/>
      <c r="F40" s="4"/>
      <c r="G40" s="162">
        <v>5969</v>
      </c>
      <c r="H40" s="162">
        <v>5969</v>
      </c>
      <c r="I40" s="162">
        <v>116452</v>
      </c>
      <c r="J40" s="162">
        <v>116452</v>
      </c>
      <c r="K40" s="162">
        <v>575509</v>
      </c>
      <c r="L40" s="162">
        <v>575510</v>
      </c>
      <c r="M40" s="162">
        <v>14173395</v>
      </c>
      <c r="N40" s="40">
        <v>6590</v>
      </c>
      <c r="O40" s="156" t="e">
        <f>#REF!+#REF!+#REF!+#REF!+#REF!+#REF!+'ZİRVE SİGORTA LTD. 2023'!G40+#REF!+'TÜRK SİGORTA 2023'!G48+#REF!+#REF!+#REF!+#REF!+#REF!+#REF!+#REF!+#REF!+#REF!+#REF!+#REF!+#REF!+#REF!+#REF!+#REF!+#REF!+#REF!+#REF!+#REF!+#REF!+#REF!</f>
        <v>#REF!</v>
      </c>
      <c r="P40" s="156"/>
      <c r="Q40" s="7"/>
      <c r="R40" s="4"/>
      <c r="S40" s="4"/>
      <c r="T40" s="4"/>
      <c r="U40" s="162"/>
      <c r="V40" s="162"/>
      <c r="W40" s="162"/>
      <c r="X40" s="162"/>
      <c r="Y40" s="162"/>
      <c r="Z40" s="162"/>
      <c r="AA40" s="162"/>
      <c r="AB40" s="162"/>
      <c r="AC40" s="158"/>
      <c r="AD40" s="11"/>
      <c r="AE40" s="11"/>
    </row>
    <row r="41" spans="1:31" x14ac:dyDescent="0.2">
      <c r="A41" s="4"/>
      <c r="B41" s="4"/>
      <c r="C41" s="335" t="s">
        <v>79</v>
      </c>
      <c r="D41" s="335"/>
      <c r="E41" s="335"/>
      <c r="F41" s="5" t="s">
        <v>33</v>
      </c>
      <c r="G41" s="169">
        <v>0</v>
      </c>
      <c r="H41" s="169">
        <v>0</v>
      </c>
      <c r="I41" s="169">
        <v>0</v>
      </c>
      <c r="J41" s="169">
        <v>0</v>
      </c>
      <c r="K41" s="169">
        <v>92634</v>
      </c>
      <c r="L41" s="169">
        <v>184007</v>
      </c>
      <c r="M41" s="169">
        <v>3298800</v>
      </c>
      <c r="N41" s="254">
        <v>0</v>
      </c>
      <c r="O41" s="156" t="e">
        <f>#REF!+#REF!+#REF!+#REF!+#REF!+#REF!+'ZİRVE SİGORTA LTD. 2023'!G41+#REF!+'TÜRK SİGORTA 2023'!G49+#REF!+#REF!+#REF!+#REF!+#REF!+#REF!+#REF!+#REF!+#REF!+#REF!+#REF!+#REF!+#REF!+#REF!+#REF!+#REF!+#REF!+#REF!+#REF!+#REF!+#REF!</f>
        <v>#REF!</v>
      </c>
      <c r="P41" s="156"/>
      <c r="Q41" s="7"/>
      <c r="R41" s="4"/>
      <c r="S41" s="183"/>
      <c r="T41" s="4"/>
      <c r="U41" s="162"/>
      <c r="V41" s="162"/>
      <c r="W41" s="162"/>
      <c r="X41" s="162"/>
      <c r="Y41" s="162"/>
      <c r="Z41" s="162"/>
      <c r="AA41" s="162"/>
      <c r="AB41" s="162"/>
      <c r="AC41" s="158"/>
      <c r="AD41" s="11"/>
      <c r="AE41" s="11"/>
    </row>
    <row r="42" spans="1:31" ht="9" customHeight="1" x14ac:dyDescent="0.2">
      <c r="A42" s="4"/>
      <c r="B42" s="4"/>
      <c r="C42" s="335"/>
      <c r="D42" s="335"/>
      <c r="E42" s="335"/>
      <c r="F42" s="4"/>
      <c r="G42" s="162"/>
      <c r="H42" s="162"/>
      <c r="I42" s="162"/>
      <c r="J42" s="162"/>
      <c r="K42" s="162"/>
      <c r="L42" s="162"/>
      <c r="M42" s="162"/>
      <c r="O42" s="156"/>
      <c r="P42" s="156"/>
      <c r="Q42" s="7"/>
      <c r="R42" s="4"/>
      <c r="S42" s="4"/>
      <c r="T42" s="4"/>
      <c r="U42" s="162"/>
      <c r="V42" s="162"/>
      <c r="W42" s="162"/>
      <c r="X42" s="162"/>
      <c r="Y42" s="162"/>
      <c r="Z42" s="162"/>
      <c r="AA42" s="162"/>
      <c r="AB42" s="162"/>
      <c r="AC42" s="158"/>
      <c r="AD42" s="11"/>
      <c r="AE42" s="11"/>
    </row>
    <row r="43" spans="1:31" x14ac:dyDescent="0.2">
      <c r="A43" s="8" t="s">
        <v>80</v>
      </c>
      <c r="B43" s="328" t="s">
        <v>81</v>
      </c>
      <c r="C43" s="328"/>
      <c r="D43" s="328"/>
      <c r="E43" s="328"/>
      <c r="F43" s="4"/>
      <c r="G43" s="173">
        <v>1826331</v>
      </c>
      <c r="H43" s="173">
        <v>6745124</v>
      </c>
      <c r="I43" s="173">
        <v>13822293</v>
      </c>
      <c r="J43" s="173">
        <v>21413673</v>
      </c>
      <c r="K43" s="173">
        <v>22507409</v>
      </c>
      <c r="L43" s="173">
        <v>23307950</v>
      </c>
      <c r="M43" s="173">
        <v>27670448</v>
      </c>
      <c r="N43" s="173">
        <v>33693459</v>
      </c>
      <c r="O43" s="161" t="e">
        <f>#REF!+#REF!+#REF!+#REF!+#REF!+#REF!+'ZİRVE SİGORTA LTD. 2023'!G43+#REF!+'TÜRK SİGORTA 2023'!G54+#REF!+#REF!+#REF!+#REF!+#REF!+#REF!+#REF!+#REF!+#REF!+#REF!+#REF!+#REF!+#REF!+#REF!+#REF!+#REF!+#REF!+#REF!+#REF!+#REF!+#REF!</f>
        <v>#REF!</v>
      </c>
      <c r="P43" s="161"/>
      <c r="Q43" s="7"/>
      <c r="R43" s="4"/>
      <c r="S43" s="4"/>
      <c r="T43" s="4"/>
      <c r="U43" s="162"/>
      <c r="V43" s="162"/>
      <c r="W43" s="162"/>
      <c r="X43" s="162"/>
      <c r="Y43" s="162"/>
      <c r="Z43" s="162"/>
      <c r="AA43" s="162"/>
      <c r="AB43" s="162"/>
      <c r="AC43" s="158"/>
      <c r="AD43" s="11"/>
      <c r="AE43" s="11"/>
    </row>
    <row r="44" spans="1:31" ht="3.75" customHeight="1" thickBot="1" x14ac:dyDescent="0.25">
      <c r="A44" s="4"/>
      <c r="B44" s="4"/>
      <c r="C44" s="335"/>
      <c r="D44" s="335"/>
      <c r="E44" s="335"/>
      <c r="F44" s="4"/>
      <c r="G44" s="162"/>
      <c r="H44" s="162"/>
      <c r="I44" s="162"/>
      <c r="J44" s="162"/>
      <c r="K44" s="162"/>
      <c r="L44" s="162"/>
      <c r="M44" s="162"/>
      <c r="O44" s="162"/>
      <c r="P44" s="162"/>
      <c r="Q44" s="7"/>
      <c r="R44" s="4"/>
      <c r="S44" s="4"/>
      <c r="T44" s="4"/>
      <c r="U44" s="162"/>
      <c r="V44" s="162"/>
      <c r="W44" s="162"/>
      <c r="X44" s="162"/>
      <c r="Y44" s="162"/>
      <c r="Z44" s="162"/>
      <c r="AA44" s="162"/>
      <c r="AB44" s="162"/>
      <c r="AC44" s="158"/>
      <c r="AD44" s="11"/>
      <c r="AE44" s="11"/>
    </row>
    <row r="45" spans="1:31" ht="14.25" thickTop="1" thickBot="1" x14ac:dyDescent="0.25">
      <c r="A45" s="340" t="s">
        <v>82</v>
      </c>
      <c r="B45" s="340"/>
      <c r="C45" s="340"/>
      <c r="D45" s="340"/>
      <c r="E45" s="340"/>
      <c r="F45" s="44"/>
      <c r="G45" s="171">
        <v>119163014</v>
      </c>
      <c r="H45" s="171">
        <v>161080288</v>
      </c>
      <c r="I45" s="171">
        <v>193319964</v>
      </c>
      <c r="J45" s="171">
        <v>211631313</v>
      </c>
      <c r="K45" s="171">
        <v>242537334</v>
      </c>
      <c r="L45" s="171">
        <v>271625547</v>
      </c>
      <c r="M45" s="171">
        <v>299656972</v>
      </c>
      <c r="N45" s="171">
        <v>347693089</v>
      </c>
      <c r="O45" s="163" t="e">
        <f>O32+O27+O23+O14+O10+O3+O43</f>
        <v>#REF!</v>
      </c>
      <c r="P45" s="187"/>
      <c r="Q45" s="339" t="s">
        <v>83</v>
      </c>
      <c r="R45" s="340"/>
      <c r="S45" s="340"/>
      <c r="T45" s="44"/>
      <c r="U45" s="181">
        <v>119163014</v>
      </c>
      <c r="V45" s="181">
        <v>161080288</v>
      </c>
      <c r="W45" s="181">
        <v>193319964</v>
      </c>
      <c r="X45" s="181">
        <v>211631313</v>
      </c>
      <c r="Y45" s="181">
        <v>242537334</v>
      </c>
      <c r="Z45" s="181">
        <v>271625547</v>
      </c>
      <c r="AA45" s="181">
        <v>299656972</v>
      </c>
      <c r="AB45" s="181">
        <v>347693089</v>
      </c>
      <c r="AC45" s="255" t="e">
        <f>AC3+AC9+AC22+AC36+AC20</f>
        <v>#REF!</v>
      </c>
      <c r="AD45" s="11"/>
      <c r="AE45" s="11"/>
    </row>
    <row r="46" spans="1:31" ht="14.25" thickTop="1" thickBot="1" x14ac:dyDescent="0.25">
      <c r="A46" s="42" t="s">
        <v>121</v>
      </c>
      <c r="B46" s="43"/>
      <c r="C46" s="43"/>
      <c r="D46" s="43"/>
      <c r="E46" s="43"/>
      <c r="F46" s="43"/>
      <c r="G46" s="172">
        <v>19448380375</v>
      </c>
      <c r="H46" s="172">
        <v>17189099421</v>
      </c>
      <c r="I46" s="172">
        <v>26987276589</v>
      </c>
      <c r="J46" s="172">
        <v>35891181933</v>
      </c>
      <c r="K46" s="172">
        <v>32011491917</v>
      </c>
      <c r="L46" s="172">
        <v>34619411342</v>
      </c>
      <c r="M46" s="172">
        <v>45915323766</v>
      </c>
      <c r="N46" s="172">
        <v>54411869370</v>
      </c>
      <c r="O46" s="164" t="e">
        <f>#REF!+#REF!+#REF!+#REF!+#REF!+#REF!+'ZİRVE SİGORTA LTD. 2023'!G46+#REF!+'TÜRK SİGORTA 2023'!G56+#REF!+#REF!+#REF!+#REF!+#REF!+#REF!+#REF!+#REF!+#REF!+#REF!+#REF!+#REF!+#REF!+#REF!+#REF!+#REF!+#REF!+#REF!+#REF!</f>
        <v>#REF!</v>
      </c>
      <c r="P46" s="164"/>
      <c r="Q46" s="43"/>
      <c r="R46" s="43"/>
      <c r="S46" s="43"/>
      <c r="T46" s="43"/>
      <c r="U46" s="182">
        <v>19448380374</v>
      </c>
      <c r="V46" s="182">
        <v>17189099</v>
      </c>
      <c r="W46" s="182">
        <v>26987276589</v>
      </c>
      <c r="X46" s="182">
        <v>35891181933</v>
      </c>
      <c r="Y46" s="182">
        <v>32011491917</v>
      </c>
      <c r="Z46" s="182">
        <v>34619411342</v>
      </c>
      <c r="AA46" s="182">
        <v>45915323766</v>
      </c>
      <c r="AB46" s="182">
        <v>54411869370</v>
      </c>
      <c r="AC46" s="168" t="e">
        <f>#REF!+#REF!+#REF!+#REF!+#REF!+#REF!+'ZİRVE SİGORTA LTD. 2023'!L46+#REF!+'TÜRK SİGORTA 2023'!L56+#REF!+#REF!+#REF!+#REF!+#REF!+#REF!+#REF!+#REF!+#REF!+#REF!+#REF!+#REF!+#REF!+#REF!+#REF!+#REF!+#REF!+#REF!+#REF!</f>
        <v>#REF!</v>
      </c>
      <c r="AD46" s="11"/>
      <c r="AE46" s="11"/>
    </row>
    <row r="47" spans="1:31" ht="13.5" thickTop="1" x14ac:dyDescent="0.2">
      <c r="O47" s="156"/>
      <c r="P47" s="156"/>
      <c r="AC47" s="156"/>
    </row>
    <row r="48" spans="1:31" x14ac:dyDescent="0.2">
      <c r="F48" t="s">
        <v>123</v>
      </c>
      <c r="O48" s="49" t="e">
        <f>O45-AC45</f>
        <v>#REF!</v>
      </c>
    </row>
  </sheetData>
  <mergeCells count="54">
    <mergeCell ref="Q45:S45"/>
    <mergeCell ref="C36:E36"/>
    <mergeCell ref="R36:S36"/>
    <mergeCell ref="C37:E37"/>
    <mergeCell ref="C38:E38"/>
    <mergeCell ref="C39:E39"/>
    <mergeCell ref="C40:E40"/>
    <mergeCell ref="C41:E41"/>
    <mergeCell ref="C42:E42"/>
    <mergeCell ref="B43:E43"/>
    <mergeCell ref="C44:E44"/>
    <mergeCell ref="A45:E45"/>
    <mergeCell ref="R20:S20"/>
    <mergeCell ref="C21:E21"/>
    <mergeCell ref="C22:E22"/>
    <mergeCell ref="R22:S22"/>
    <mergeCell ref="C35:E35"/>
    <mergeCell ref="C24:E24"/>
    <mergeCell ref="C25:E25"/>
    <mergeCell ref="C26:E26"/>
    <mergeCell ref="B27:E27"/>
    <mergeCell ref="C28:E28"/>
    <mergeCell ref="C29:E29"/>
    <mergeCell ref="C30:E30"/>
    <mergeCell ref="C31:E31"/>
    <mergeCell ref="B32:E32"/>
    <mergeCell ref="C33:E33"/>
    <mergeCell ref="C34:E34"/>
    <mergeCell ref="B23:E23"/>
    <mergeCell ref="C15:E15"/>
    <mergeCell ref="C16:E16"/>
    <mergeCell ref="C17:E17"/>
    <mergeCell ref="C18:E18"/>
    <mergeCell ref="C20:E20"/>
    <mergeCell ref="R18:S18"/>
    <mergeCell ref="C19:E19"/>
    <mergeCell ref="B10:E10"/>
    <mergeCell ref="R10:S10"/>
    <mergeCell ref="C11:E11"/>
    <mergeCell ref="C12:E12"/>
    <mergeCell ref="C13:E13"/>
    <mergeCell ref="B14:E14"/>
    <mergeCell ref="R9:S9"/>
    <mergeCell ref="A1:AC1"/>
    <mergeCell ref="A2:E2"/>
    <mergeCell ref="Q2:S2"/>
    <mergeCell ref="B3:E3"/>
    <mergeCell ref="R3:S3"/>
    <mergeCell ref="C4:E4"/>
    <mergeCell ref="C5:E5"/>
    <mergeCell ref="C6:E6"/>
    <mergeCell ref="C7:E7"/>
    <mergeCell ref="C8:E8"/>
    <mergeCell ref="C9:E9"/>
  </mergeCells>
  <pageMargins left="0.2" right="0.22" top="0.17" bottom="0.11" header="0.44" footer="0.17"/>
  <pageSetup paperSize="9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"/>
  <sheetViews>
    <sheetView topLeftCell="A13" workbookViewId="0"/>
  </sheetViews>
  <sheetFormatPr defaultRowHeight="12.75" x14ac:dyDescent="0.2"/>
  <sheetData/>
  <pageMargins left="0.15748031496062992" right="0.27559055118110237" top="0.47244094488188981" bottom="0.35433070866141736" header="0.31496062992125984" footer="0.19685039370078741"/>
  <pageSetup paperSize="9" orientation="landscape" verticalDpi="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K46"/>
  <sheetViews>
    <sheetView zoomScale="124" zoomScaleNormal="124" workbookViewId="0">
      <selection activeCell="C3" sqref="C3"/>
    </sheetView>
  </sheetViews>
  <sheetFormatPr defaultRowHeight="12.75" x14ac:dyDescent="0.2"/>
  <cols>
    <col min="1" max="1" width="5.85546875" style="21" customWidth="1"/>
    <col min="2" max="2" width="31" customWidth="1"/>
    <col min="3" max="3" width="13.140625" style="49" customWidth="1"/>
    <col min="4" max="4" width="11.5703125" style="49" customWidth="1"/>
    <col min="5" max="5" width="12.140625" style="49" customWidth="1"/>
    <col min="6" max="6" width="13.28515625" style="49" customWidth="1"/>
    <col min="7" max="7" width="11.42578125" style="49" customWidth="1"/>
    <col min="8" max="8" width="10.7109375" style="49" customWidth="1"/>
    <col min="9" max="9" width="12.42578125" style="49" customWidth="1"/>
    <col min="10" max="10" width="13.140625" style="49" bestFit="1" customWidth="1"/>
    <col min="11" max="11" width="13.85546875" customWidth="1"/>
  </cols>
  <sheetData>
    <row r="2" spans="1:10" ht="16.5" customHeight="1" x14ac:dyDescent="0.3">
      <c r="C2" s="65" t="s">
        <v>249</v>
      </c>
      <c r="D2" s="151"/>
      <c r="E2" s="151"/>
      <c r="F2" s="151"/>
      <c r="G2" s="151"/>
    </row>
    <row r="3" spans="1:10" ht="2.25" customHeight="1" x14ac:dyDescent="0.2"/>
    <row r="4" spans="1:10" s="20" customFormat="1" ht="18" x14ac:dyDescent="0.25">
      <c r="A4" s="146" t="s">
        <v>86</v>
      </c>
      <c r="B4" s="147"/>
      <c r="C4" s="66"/>
      <c r="D4" s="66"/>
      <c r="E4" s="66"/>
      <c r="F4" s="66"/>
      <c r="G4" s="66"/>
      <c r="H4" s="66"/>
      <c r="I4" s="66"/>
      <c r="J4" s="66"/>
    </row>
    <row r="5" spans="1:10" ht="30.75" customHeight="1" thickBot="1" x14ac:dyDescent="0.25"/>
    <row r="6" spans="1:10" ht="38.25" customHeight="1" x14ac:dyDescent="0.2">
      <c r="A6" s="22" t="s">
        <v>87</v>
      </c>
      <c r="B6" s="226" t="s">
        <v>88</v>
      </c>
      <c r="C6" s="95" t="s">
        <v>89</v>
      </c>
      <c r="D6" s="98" t="s">
        <v>90</v>
      </c>
      <c r="E6" s="190" t="s">
        <v>215</v>
      </c>
      <c r="F6" s="100" t="s">
        <v>91</v>
      </c>
      <c r="G6" s="225" t="s">
        <v>56</v>
      </c>
      <c r="H6" s="103" t="s">
        <v>92</v>
      </c>
      <c r="I6" s="341" t="s">
        <v>125</v>
      </c>
      <c r="J6" s="344" t="s">
        <v>126</v>
      </c>
    </row>
    <row r="7" spans="1:10" x14ac:dyDescent="0.2">
      <c r="A7" s="24"/>
      <c r="B7" s="227" t="s">
        <v>93</v>
      </c>
      <c r="C7" s="96" t="s">
        <v>94</v>
      </c>
      <c r="D7" s="99" t="s">
        <v>94</v>
      </c>
      <c r="E7" s="191"/>
      <c r="F7" s="101" t="s">
        <v>95</v>
      </c>
      <c r="G7" s="102"/>
      <c r="H7" s="104" t="s">
        <v>94</v>
      </c>
      <c r="I7" s="342"/>
      <c r="J7" s="345"/>
    </row>
    <row r="8" spans="1:10" ht="16.5" customHeight="1" x14ac:dyDescent="0.2">
      <c r="A8" s="26"/>
      <c r="B8" s="228"/>
      <c r="C8" s="97"/>
      <c r="D8" s="99" t="s">
        <v>96</v>
      </c>
      <c r="E8" s="191"/>
      <c r="F8" s="101" t="s">
        <v>97</v>
      </c>
      <c r="G8" s="102"/>
      <c r="H8" s="105"/>
      <c r="I8" s="342"/>
      <c r="J8" s="345"/>
    </row>
    <row r="9" spans="1:10" ht="13.5" hidden="1" thickBot="1" x14ac:dyDescent="0.25">
      <c r="A9" s="27"/>
      <c r="B9" s="28"/>
      <c r="C9" s="67"/>
      <c r="D9" s="67"/>
      <c r="E9" s="67"/>
      <c r="F9" s="68" t="s">
        <v>35</v>
      </c>
      <c r="G9" s="67"/>
      <c r="H9" s="67"/>
      <c r="I9" s="343"/>
      <c r="J9" s="346"/>
    </row>
    <row r="10" spans="1:10" x14ac:dyDescent="0.2">
      <c r="A10" s="29">
        <v>1</v>
      </c>
      <c r="B10" s="30" t="s">
        <v>98</v>
      </c>
      <c r="C10" s="69" t="e">
        <f>#REF!</f>
        <v>#REF!</v>
      </c>
      <c r="D10" s="69" t="e">
        <f>#REF!</f>
        <v>#REF!</v>
      </c>
      <c r="E10" s="69" t="e">
        <f>#REF!</f>
        <v>#REF!</v>
      </c>
      <c r="F10" s="69" t="e">
        <f>#REF!</f>
        <v>#REF!</v>
      </c>
      <c r="G10" s="69" t="e">
        <f>#REF!</f>
        <v>#REF!</v>
      </c>
      <c r="H10" s="69" t="e">
        <f>#REF!</f>
        <v>#REF!</v>
      </c>
      <c r="I10" s="70" t="e">
        <f>#REF!</f>
        <v>#REF!</v>
      </c>
      <c r="J10" s="71" t="e">
        <f>SUM(C10:I10)</f>
        <v>#REF!</v>
      </c>
    </row>
    <row r="11" spans="1:10" x14ac:dyDescent="0.2">
      <c r="A11" s="31">
        <v>2</v>
      </c>
      <c r="B11" s="79" t="s">
        <v>193</v>
      </c>
      <c r="C11" s="72" t="e">
        <f>#REF!</f>
        <v>#REF!</v>
      </c>
      <c r="D11" s="72" t="e">
        <f>#REF!</f>
        <v>#REF!</v>
      </c>
      <c r="E11" s="72" t="e">
        <f>#REF!</f>
        <v>#REF!</v>
      </c>
      <c r="F11" s="72" t="e">
        <f>#REF!</f>
        <v>#REF!</v>
      </c>
      <c r="G11" s="72" t="e">
        <f>#REF!</f>
        <v>#REF!</v>
      </c>
      <c r="H11" s="72" t="e">
        <f>#REF!</f>
        <v>#REF!</v>
      </c>
      <c r="I11" s="73" t="e">
        <f>#REF!</f>
        <v>#REF!</v>
      </c>
      <c r="J11" s="63" t="e">
        <f t="shared" ref="J11:J39" si="0">SUM(C11:I11)</f>
        <v>#REF!</v>
      </c>
    </row>
    <row r="12" spans="1:10" x14ac:dyDescent="0.2">
      <c r="A12" s="31">
        <v>3</v>
      </c>
      <c r="B12" s="32" t="s">
        <v>157</v>
      </c>
      <c r="C12" s="72" t="e">
        <f>#REF!</f>
        <v>#REF!</v>
      </c>
      <c r="D12" s="72" t="e">
        <f>#REF!</f>
        <v>#REF!</v>
      </c>
      <c r="E12" s="72" t="e">
        <f>#REF!</f>
        <v>#REF!</v>
      </c>
      <c r="F12" s="72" t="e">
        <f>#REF!</f>
        <v>#REF!</v>
      </c>
      <c r="G12" s="72" t="e">
        <f>#REF!</f>
        <v>#REF!</v>
      </c>
      <c r="H12" s="72" t="e">
        <f>#REF!</f>
        <v>#REF!</v>
      </c>
      <c r="I12" s="73" t="e">
        <f>#REF!</f>
        <v>#REF!</v>
      </c>
      <c r="J12" s="63" t="e">
        <f t="shared" si="0"/>
        <v>#REF!</v>
      </c>
    </row>
    <row r="13" spans="1:10" x14ac:dyDescent="0.2">
      <c r="A13" s="31">
        <v>4</v>
      </c>
      <c r="B13" s="32" t="s">
        <v>100</v>
      </c>
      <c r="C13" s="72" t="e">
        <f>#REF!</f>
        <v>#REF!</v>
      </c>
      <c r="D13" s="72" t="e">
        <f>#REF!</f>
        <v>#REF!</v>
      </c>
      <c r="E13" s="72" t="e">
        <f>#REF!</f>
        <v>#REF!</v>
      </c>
      <c r="F13" s="72" t="e">
        <f>#REF!</f>
        <v>#REF!</v>
      </c>
      <c r="G13" s="72" t="e">
        <f>#REF!</f>
        <v>#REF!</v>
      </c>
      <c r="H13" s="72" t="e">
        <f>#REF!</f>
        <v>#REF!</v>
      </c>
      <c r="I13" s="73" t="e">
        <f>#REF!</f>
        <v>#REF!</v>
      </c>
      <c r="J13" s="63" t="e">
        <f t="shared" si="0"/>
        <v>#REF!</v>
      </c>
    </row>
    <row r="14" spans="1:10" x14ac:dyDescent="0.2">
      <c r="A14" s="31">
        <v>5</v>
      </c>
      <c r="B14" s="79" t="s">
        <v>184</v>
      </c>
      <c r="C14" s="72" t="e">
        <f>#REF!</f>
        <v>#REF!</v>
      </c>
      <c r="D14" s="72" t="e">
        <f>#REF!</f>
        <v>#REF!</v>
      </c>
      <c r="E14" s="72" t="e">
        <f>#REF!</f>
        <v>#REF!</v>
      </c>
      <c r="F14" s="72" t="e">
        <f>#REF!</f>
        <v>#REF!</v>
      </c>
      <c r="G14" s="72" t="e">
        <f>#REF!</f>
        <v>#REF!</v>
      </c>
      <c r="H14" s="72" t="e">
        <f>#REF!</f>
        <v>#REF!</v>
      </c>
      <c r="I14" s="73" t="e">
        <f>#REF!</f>
        <v>#REF!</v>
      </c>
      <c r="J14" s="63" t="e">
        <f t="shared" si="0"/>
        <v>#REF!</v>
      </c>
    </row>
    <row r="15" spans="1:10" x14ac:dyDescent="0.2">
      <c r="A15" s="31">
        <v>6</v>
      </c>
      <c r="B15" s="79" t="s">
        <v>242</v>
      </c>
      <c r="C15" s="72" t="e">
        <f>#REF!</f>
        <v>#REF!</v>
      </c>
      <c r="D15" s="72" t="e">
        <f>#REF!</f>
        <v>#REF!</v>
      </c>
      <c r="E15" s="72" t="e">
        <f>#REF!</f>
        <v>#REF!</v>
      </c>
      <c r="F15" s="72" t="e">
        <f>#REF!</f>
        <v>#REF!</v>
      </c>
      <c r="G15" s="72" t="e">
        <f>#REF!</f>
        <v>#REF!</v>
      </c>
      <c r="H15" s="72" t="e">
        <f>#REF!</f>
        <v>#REF!</v>
      </c>
      <c r="I15" s="73" t="e">
        <f>#REF!</f>
        <v>#REF!</v>
      </c>
      <c r="J15" s="63" t="e">
        <f t="shared" si="0"/>
        <v>#REF!</v>
      </c>
    </row>
    <row r="16" spans="1:10" x14ac:dyDescent="0.2">
      <c r="A16" s="31">
        <v>7</v>
      </c>
      <c r="B16" s="32" t="s">
        <v>101</v>
      </c>
      <c r="C16" s="72">
        <f>'ZİRVE SİGORTA LTD. 2023'!G3</f>
        <v>92133373.739999995</v>
      </c>
      <c r="D16" s="72">
        <f>'ZİRVE SİGORTA LTD. 2023'!G10</f>
        <v>0</v>
      </c>
      <c r="E16" s="72">
        <f>'ZİRVE SİGORTA LTD. 2023'!G14</f>
        <v>24921181.550000001</v>
      </c>
      <c r="F16" s="72">
        <f>'ZİRVE SİGORTA LTD. 2023'!G23</f>
        <v>1718252.77</v>
      </c>
      <c r="G16" s="72">
        <f>'ZİRVE SİGORTA LTD. 2023'!G27</f>
        <v>2962128.48</v>
      </c>
      <c r="H16" s="72">
        <f>'ZİRVE SİGORTA LTD. 2023'!G32</f>
        <v>0</v>
      </c>
      <c r="I16" s="73">
        <f>'ZİRVE SİGORTA LTD. 2023'!G43</f>
        <v>0</v>
      </c>
      <c r="J16" s="63">
        <f t="shared" si="0"/>
        <v>121734936.53999999</v>
      </c>
    </row>
    <row r="17" spans="1:10" x14ac:dyDescent="0.2">
      <c r="A17" s="31">
        <v>8</v>
      </c>
      <c r="B17" s="32" t="s">
        <v>134</v>
      </c>
      <c r="C17" s="72" t="e">
        <f>#REF!</f>
        <v>#REF!</v>
      </c>
      <c r="D17" s="72" t="e">
        <f>#REF!</f>
        <v>#REF!</v>
      </c>
      <c r="E17" s="72" t="e">
        <f>#REF!</f>
        <v>#REF!</v>
      </c>
      <c r="F17" s="72" t="e">
        <f>#REF!</f>
        <v>#REF!</v>
      </c>
      <c r="G17" s="72" t="e">
        <f>#REF!</f>
        <v>#REF!</v>
      </c>
      <c r="H17" s="72" t="e">
        <f>#REF!</f>
        <v>#REF!</v>
      </c>
      <c r="I17" s="73" t="e">
        <f>#REF!</f>
        <v>#REF!</v>
      </c>
      <c r="J17" s="63" t="e">
        <f t="shared" si="0"/>
        <v>#REF!</v>
      </c>
    </row>
    <row r="18" spans="1:10" x14ac:dyDescent="0.2">
      <c r="A18" s="31">
        <v>9</v>
      </c>
      <c r="B18" s="32" t="s">
        <v>102</v>
      </c>
      <c r="C18" s="72">
        <f>'TÜRK SİGORTA 2023'!G3</f>
        <v>21168965.939999998</v>
      </c>
      <c r="D18" s="72">
        <f>'TÜRK SİGORTA 2023'!G10</f>
        <v>19357687.579999998</v>
      </c>
      <c r="E18" s="72">
        <f>'TÜRK SİGORTA 2023'!G14</f>
        <v>8267400.3000000007</v>
      </c>
      <c r="F18" s="72">
        <f>'TÜRK SİGORTA 2023'!G30</f>
        <v>0</v>
      </c>
      <c r="G18" s="72">
        <f>'TÜRK SİGORTA 2023'!G35</f>
        <v>0</v>
      </c>
      <c r="H18" s="72">
        <f>'TÜRK SİGORTA 2023'!G40</f>
        <v>1330014.8399999999</v>
      </c>
      <c r="I18" s="73">
        <f>'TÜRK SİGORTA 2023'!G54</f>
        <v>111644.43</v>
      </c>
      <c r="J18" s="63">
        <f t="shared" si="0"/>
        <v>50235713.089999996</v>
      </c>
    </row>
    <row r="19" spans="1:10" s="54" customFormat="1" x14ac:dyDescent="0.2">
      <c r="A19" s="50">
        <v>10</v>
      </c>
      <c r="B19" s="51" t="s">
        <v>103</v>
      </c>
      <c r="C19" s="74" t="e">
        <f>#REF!</f>
        <v>#REF!</v>
      </c>
      <c r="D19" s="74" t="e">
        <f>#REF!</f>
        <v>#REF!</v>
      </c>
      <c r="E19" s="74" t="e">
        <f>#REF!</f>
        <v>#REF!</v>
      </c>
      <c r="F19" s="74" t="e">
        <f>#REF!</f>
        <v>#REF!</v>
      </c>
      <c r="G19" s="74" t="e">
        <f>#REF!</f>
        <v>#REF!</v>
      </c>
      <c r="H19" s="74" t="e">
        <f>#REF!</f>
        <v>#REF!</v>
      </c>
      <c r="I19" s="75" t="e">
        <f>#REF!</f>
        <v>#REF!</v>
      </c>
      <c r="J19" s="76" t="e">
        <f t="shared" si="0"/>
        <v>#REF!</v>
      </c>
    </row>
    <row r="20" spans="1:10" x14ac:dyDescent="0.2">
      <c r="A20" s="31">
        <v>11</v>
      </c>
      <c r="B20" s="32" t="s">
        <v>104</v>
      </c>
      <c r="C20" s="72" t="e">
        <f>#REF!</f>
        <v>#REF!</v>
      </c>
      <c r="D20" s="72" t="e">
        <f>#REF!</f>
        <v>#REF!</v>
      </c>
      <c r="E20" s="72" t="e">
        <f>#REF!</f>
        <v>#REF!</v>
      </c>
      <c r="F20" s="72" t="e">
        <f>#REF!</f>
        <v>#REF!</v>
      </c>
      <c r="G20" s="72" t="e">
        <f>#REF!</f>
        <v>#REF!</v>
      </c>
      <c r="H20" s="72" t="e">
        <f>#REF!</f>
        <v>#REF!</v>
      </c>
      <c r="I20" s="73" t="e">
        <f>#REF!</f>
        <v>#REF!</v>
      </c>
      <c r="J20" s="63" t="e">
        <f t="shared" si="0"/>
        <v>#REF!</v>
      </c>
    </row>
    <row r="21" spans="1:10" x14ac:dyDescent="0.2">
      <c r="A21" s="31">
        <v>12</v>
      </c>
      <c r="B21" s="32" t="s">
        <v>105</v>
      </c>
      <c r="C21" s="72" t="e">
        <f>#REF!</f>
        <v>#REF!</v>
      </c>
      <c r="D21" s="72" t="e">
        <f>#REF!</f>
        <v>#REF!</v>
      </c>
      <c r="E21" s="72" t="e">
        <f>#REF!</f>
        <v>#REF!</v>
      </c>
      <c r="F21" s="72" t="e">
        <f>#REF!</f>
        <v>#REF!</v>
      </c>
      <c r="G21" s="72" t="e">
        <f>#REF!</f>
        <v>#REF!</v>
      </c>
      <c r="H21" s="72" t="e">
        <f>#REF!</f>
        <v>#REF!</v>
      </c>
      <c r="I21" s="73" t="e">
        <f>#REF!</f>
        <v>#REF!</v>
      </c>
      <c r="J21" s="63" t="e">
        <f t="shared" si="0"/>
        <v>#REF!</v>
      </c>
    </row>
    <row r="22" spans="1:10" x14ac:dyDescent="0.2">
      <c r="A22" s="31">
        <v>13</v>
      </c>
      <c r="B22" s="32" t="s">
        <v>106</v>
      </c>
      <c r="C22" s="72" t="e">
        <f>#REF!</f>
        <v>#REF!</v>
      </c>
      <c r="D22" s="72" t="e">
        <f>#REF!</f>
        <v>#REF!</v>
      </c>
      <c r="E22" s="72" t="e">
        <f>#REF!</f>
        <v>#REF!</v>
      </c>
      <c r="F22" s="74" t="e">
        <f>#REF!</f>
        <v>#REF!</v>
      </c>
      <c r="G22" s="72" t="e">
        <f>#REF!</f>
        <v>#REF!</v>
      </c>
      <c r="H22" s="72" t="e">
        <f>#REF!</f>
        <v>#REF!</v>
      </c>
      <c r="I22" s="73" t="e">
        <f>#REF!</f>
        <v>#REF!</v>
      </c>
      <c r="J22" s="63" t="e">
        <f t="shared" si="0"/>
        <v>#REF!</v>
      </c>
    </row>
    <row r="23" spans="1:10" x14ac:dyDescent="0.2">
      <c r="A23" s="31">
        <v>14</v>
      </c>
      <c r="B23" s="32" t="s">
        <v>107</v>
      </c>
      <c r="C23" s="72" t="e">
        <f>#REF!</f>
        <v>#REF!</v>
      </c>
      <c r="D23" s="72" t="e">
        <f>#REF!</f>
        <v>#REF!</v>
      </c>
      <c r="E23" s="72" t="e">
        <f>#REF!</f>
        <v>#REF!</v>
      </c>
      <c r="F23" s="74" t="e">
        <f>#REF!</f>
        <v>#REF!</v>
      </c>
      <c r="G23" s="72" t="e">
        <f>#REF!</f>
        <v>#REF!</v>
      </c>
      <c r="H23" s="72" t="e">
        <f>#REF!</f>
        <v>#REF!</v>
      </c>
      <c r="I23" s="73" t="e">
        <f>#REF!</f>
        <v>#REF!</v>
      </c>
      <c r="J23" s="63" t="e">
        <f t="shared" si="0"/>
        <v>#REF!</v>
      </c>
    </row>
    <row r="24" spans="1:10" x14ac:dyDescent="0.2">
      <c r="A24" s="31">
        <v>15</v>
      </c>
      <c r="B24" s="32" t="s">
        <v>108</v>
      </c>
      <c r="C24" s="72" t="e">
        <f>#REF!</f>
        <v>#REF!</v>
      </c>
      <c r="D24" s="72" t="e">
        <f>#REF!</f>
        <v>#REF!</v>
      </c>
      <c r="E24" s="72" t="e">
        <f>#REF!</f>
        <v>#REF!</v>
      </c>
      <c r="F24" s="74" t="e">
        <f>#REF!</f>
        <v>#REF!</v>
      </c>
      <c r="G24" s="72" t="e">
        <f>#REF!</f>
        <v>#REF!</v>
      </c>
      <c r="H24" s="72" t="e">
        <f>#REF!</f>
        <v>#REF!</v>
      </c>
      <c r="I24" s="73" t="e">
        <f>#REF!</f>
        <v>#REF!</v>
      </c>
      <c r="J24" s="63" t="e">
        <f t="shared" si="0"/>
        <v>#REF!</v>
      </c>
    </row>
    <row r="25" spans="1:10" x14ac:dyDescent="0.2">
      <c r="A25" s="31">
        <v>16</v>
      </c>
      <c r="B25" s="32" t="s">
        <v>109</v>
      </c>
      <c r="C25" s="72" t="e">
        <f>#REF!</f>
        <v>#REF!</v>
      </c>
      <c r="D25" s="72" t="e">
        <f>#REF!</f>
        <v>#REF!</v>
      </c>
      <c r="E25" s="72" t="e">
        <f>#REF!</f>
        <v>#REF!</v>
      </c>
      <c r="F25" s="74" t="e">
        <f>#REF!</f>
        <v>#REF!</v>
      </c>
      <c r="G25" s="72" t="e">
        <f>#REF!</f>
        <v>#REF!</v>
      </c>
      <c r="H25" s="72" t="e">
        <f>#REF!</f>
        <v>#REF!</v>
      </c>
      <c r="I25" s="73" t="e">
        <f>#REF!</f>
        <v>#REF!</v>
      </c>
      <c r="J25" s="63" t="e">
        <f t="shared" si="0"/>
        <v>#REF!</v>
      </c>
    </row>
    <row r="26" spans="1:10" x14ac:dyDescent="0.2">
      <c r="A26" s="31">
        <v>17</v>
      </c>
      <c r="B26" s="32" t="s">
        <v>133</v>
      </c>
      <c r="C26" s="72" t="e">
        <f>#REF!</f>
        <v>#REF!</v>
      </c>
      <c r="D26" s="72" t="e">
        <f>#REF!</f>
        <v>#REF!</v>
      </c>
      <c r="E26" s="72" t="e">
        <f>#REF!</f>
        <v>#REF!</v>
      </c>
      <c r="F26" s="74" t="e">
        <f>#REF!</f>
        <v>#REF!</v>
      </c>
      <c r="G26" s="72" t="e">
        <f>#REF!</f>
        <v>#REF!</v>
      </c>
      <c r="H26" s="72" t="e">
        <f>#REF!</f>
        <v>#REF!</v>
      </c>
      <c r="I26" s="73" t="e">
        <f>#REF!</f>
        <v>#REF!</v>
      </c>
      <c r="J26" s="63" t="e">
        <f t="shared" si="0"/>
        <v>#REF!</v>
      </c>
    </row>
    <row r="27" spans="1:10" x14ac:dyDescent="0.2">
      <c r="A27" s="31">
        <v>18</v>
      </c>
      <c r="B27" s="32" t="s">
        <v>245</v>
      </c>
      <c r="C27" s="72" t="e">
        <f>#REF!</f>
        <v>#REF!</v>
      </c>
      <c r="D27" s="72" t="e">
        <f>#REF!</f>
        <v>#REF!</v>
      </c>
      <c r="E27" s="72" t="e">
        <f>#REF!</f>
        <v>#REF!</v>
      </c>
      <c r="F27" s="72" t="e">
        <f>#REF!</f>
        <v>#REF!</v>
      </c>
      <c r="G27" s="72" t="e">
        <f>#REF!</f>
        <v>#REF!</v>
      </c>
      <c r="H27" s="72" t="e">
        <f>#REF!</f>
        <v>#REF!</v>
      </c>
      <c r="I27" s="72" t="e">
        <f>#REF!</f>
        <v>#REF!</v>
      </c>
      <c r="J27" s="63" t="e">
        <f t="shared" si="0"/>
        <v>#REF!</v>
      </c>
    </row>
    <row r="28" spans="1:10" x14ac:dyDescent="0.2">
      <c r="A28" s="31">
        <v>19</v>
      </c>
      <c r="B28" s="32" t="s">
        <v>111</v>
      </c>
      <c r="C28" s="72" t="e">
        <f>#REF!</f>
        <v>#REF!</v>
      </c>
      <c r="D28" s="72" t="e">
        <f>#REF!</f>
        <v>#REF!</v>
      </c>
      <c r="E28" s="72" t="e">
        <f>#REF!</f>
        <v>#REF!</v>
      </c>
      <c r="F28" s="72" t="e">
        <f>#REF!</f>
        <v>#REF!</v>
      </c>
      <c r="G28" s="72" t="e">
        <f>#REF!</f>
        <v>#REF!</v>
      </c>
      <c r="H28" s="72" t="e">
        <f>#REF!</f>
        <v>#REF!</v>
      </c>
      <c r="I28" s="73" t="e">
        <f>#REF!</f>
        <v>#REF!</v>
      </c>
      <c r="J28" s="63" t="e">
        <f t="shared" si="0"/>
        <v>#REF!</v>
      </c>
    </row>
    <row r="29" spans="1:10" x14ac:dyDescent="0.2">
      <c r="A29" s="31">
        <v>20</v>
      </c>
      <c r="B29" s="32" t="s">
        <v>112</v>
      </c>
      <c r="C29" s="72" t="e">
        <f>#REF!</f>
        <v>#REF!</v>
      </c>
      <c r="D29" s="72" t="e">
        <f>#REF!</f>
        <v>#REF!</v>
      </c>
      <c r="E29" s="72" t="e">
        <f>#REF!</f>
        <v>#REF!</v>
      </c>
      <c r="F29" s="72" t="e">
        <f>#REF!</f>
        <v>#REF!</v>
      </c>
      <c r="G29" s="72" t="e">
        <f>#REF!</f>
        <v>#REF!</v>
      </c>
      <c r="H29" s="72" t="e">
        <f>#REF!</f>
        <v>#REF!</v>
      </c>
      <c r="I29" s="73" t="e">
        <f>#REF!</f>
        <v>#REF!</v>
      </c>
      <c r="J29" s="63" t="e">
        <f t="shared" si="0"/>
        <v>#REF!</v>
      </c>
    </row>
    <row r="30" spans="1:10" x14ac:dyDescent="0.2">
      <c r="A30" s="31">
        <v>21</v>
      </c>
      <c r="B30" s="32" t="s">
        <v>137</v>
      </c>
      <c r="C30" s="72" t="e">
        <f>#REF!</f>
        <v>#REF!</v>
      </c>
      <c r="D30" s="72" t="e">
        <f>#REF!</f>
        <v>#REF!</v>
      </c>
      <c r="E30" s="72" t="e">
        <f>#REF!</f>
        <v>#REF!</v>
      </c>
      <c r="F30" s="72" t="e">
        <f>#REF!</f>
        <v>#REF!</v>
      </c>
      <c r="G30" s="72" t="e">
        <f>#REF!</f>
        <v>#REF!</v>
      </c>
      <c r="H30" s="72" t="e">
        <f>#REF!</f>
        <v>#REF!</v>
      </c>
      <c r="I30" s="73" t="e">
        <f>#REF!</f>
        <v>#REF!</v>
      </c>
      <c r="J30" s="63" t="e">
        <f t="shared" si="0"/>
        <v>#REF!</v>
      </c>
    </row>
    <row r="31" spans="1:10" x14ac:dyDescent="0.2">
      <c r="A31" s="31">
        <v>22</v>
      </c>
      <c r="B31" s="32" t="s">
        <v>135</v>
      </c>
      <c r="C31" s="72" t="e">
        <f>#REF!</f>
        <v>#REF!</v>
      </c>
      <c r="D31" s="72" t="e">
        <f>#REF!</f>
        <v>#REF!</v>
      </c>
      <c r="E31" s="72" t="e">
        <f>#REF!</f>
        <v>#REF!</v>
      </c>
      <c r="F31" s="72" t="e">
        <f>#REF!</f>
        <v>#REF!</v>
      </c>
      <c r="G31" s="72" t="e">
        <f>#REF!</f>
        <v>#REF!</v>
      </c>
      <c r="H31" s="72" t="e">
        <f>#REF!</f>
        <v>#REF!</v>
      </c>
      <c r="I31" s="73" t="e">
        <f>#REF!</f>
        <v>#REF!</v>
      </c>
      <c r="J31" s="63" t="e">
        <f t="shared" si="0"/>
        <v>#REF!</v>
      </c>
    </row>
    <row r="32" spans="1:10" x14ac:dyDescent="0.2">
      <c r="A32" s="31">
        <v>23</v>
      </c>
      <c r="B32" s="32" t="s">
        <v>115</v>
      </c>
      <c r="C32" s="72" t="e">
        <f>#REF!</f>
        <v>#REF!</v>
      </c>
      <c r="D32" s="72" t="e">
        <f>#REF!</f>
        <v>#REF!</v>
      </c>
      <c r="E32" s="72" t="e">
        <f>#REF!</f>
        <v>#REF!</v>
      </c>
      <c r="F32" s="72" t="e">
        <f>#REF!</f>
        <v>#REF!</v>
      </c>
      <c r="G32" s="72" t="e">
        <f>#REF!</f>
        <v>#REF!</v>
      </c>
      <c r="H32" s="72" t="e">
        <f>#REF!</f>
        <v>#REF!</v>
      </c>
      <c r="I32" s="73" t="e">
        <f>#REF!</f>
        <v>#REF!</v>
      </c>
      <c r="J32" s="63" t="e">
        <f t="shared" si="0"/>
        <v>#REF!</v>
      </c>
    </row>
    <row r="33" spans="1:11" x14ac:dyDescent="0.2">
      <c r="A33" s="31">
        <v>24</v>
      </c>
      <c r="B33" s="32" t="s">
        <v>239</v>
      </c>
      <c r="C33" s="72" t="e">
        <f>#REF!</f>
        <v>#REF!</v>
      </c>
      <c r="D33" s="72" t="e">
        <f>#REF!</f>
        <v>#REF!</v>
      </c>
      <c r="E33" s="72" t="e">
        <f>#REF!</f>
        <v>#REF!</v>
      </c>
      <c r="F33" s="72" t="e">
        <f>#REF!</f>
        <v>#REF!</v>
      </c>
      <c r="G33" s="72" t="e">
        <f>#REF!</f>
        <v>#REF!</v>
      </c>
      <c r="H33" s="72" t="e">
        <f>#REF!</f>
        <v>#REF!</v>
      </c>
      <c r="I33" s="72" t="e">
        <f>#REF!</f>
        <v>#REF!</v>
      </c>
      <c r="J33" s="63" t="e">
        <f t="shared" si="0"/>
        <v>#REF!</v>
      </c>
    </row>
    <row r="34" spans="1:11" x14ac:dyDescent="0.2">
      <c r="A34" s="31">
        <v>25</v>
      </c>
      <c r="B34" s="32" t="s">
        <v>116</v>
      </c>
      <c r="C34" s="72" t="e">
        <f>#REF!</f>
        <v>#REF!</v>
      </c>
      <c r="D34" s="72" t="e">
        <f>#REF!</f>
        <v>#REF!</v>
      </c>
      <c r="E34" s="72" t="e">
        <f>#REF!</f>
        <v>#REF!</v>
      </c>
      <c r="F34" s="72" t="e">
        <f>#REF!</f>
        <v>#REF!</v>
      </c>
      <c r="G34" s="72" t="e">
        <f>#REF!</f>
        <v>#REF!</v>
      </c>
      <c r="H34" s="72" t="e">
        <f>#REF!</f>
        <v>#REF!</v>
      </c>
      <c r="I34" s="73" t="e">
        <f>#REF!</f>
        <v>#REF!</v>
      </c>
      <c r="J34" s="63" t="e">
        <f t="shared" si="0"/>
        <v>#REF!</v>
      </c>
    </row>
    <row r="35" spans="1:11" x14ac:dyDescent="0.2">
      <c r="A35" s="31">
        <v>26</v>
      </c>
      <c r="B35" s="79" t="s">
        <v>209</v>
      </c>
      <c r="C35" s="72" t="e">
        <f>#REF!</f>
        <v>#REF!</v>
      </c>
      <c r="D35" s="72" t="e">
        <f>#REF!</f>
        <v>#REF!</v>
      </c>
      <c r="E35" s="72" t="e">
        <f>#REF!</f>
        <v>#REF!</v>
      </c>
      <c r="F35" s="72" t="e">
        <f>#REF!</f>
        <v>#REF!</v>
      </c>
      <c r="G35" s="72" t="e">
        <f>#REF!</f>
        <v>#REF!</v>
      </c>
      <c r="H35" s="72" t="e">
        <f>#REF!</f>
        <v>#REF!</v>
      </c>
      <c r="I35" s="73" t="e">
        <f>#REF!</f>
        <v>#REF!</v>
      </c>
      <c r="J35" s="63" t="e">
        <f t="shared" si="0"/>
        <v>#REF!</v>
      </c>
    </row>
    <row r="36" spans="1:11" x14ac:dyDescent="0.2">
      <c r="A36" s="31">
        <v>27</v>
      </c>
      <c r="B36" s="32" t="s">
        <v>122</v>
      </c>
      <c r="C36" s="72" t="e">
        <f>#REF!</f>
        <v>#REF!</v>
      </c>
      <c r="D36" s="72" t="e">
        <f>#REF!</f>
        <v>#REF!</v>
      </c>
      <c r="E36" s="72" t="e">
        <f>#REF!</f>
        <v>#REF!</v>
      </c>
      <c r="F36" s="72" t="e">
        <f>#REF!</f>
        <v>#REF!</v>
      </c>
      <c r="G36" s="72" t="e">
        <f>#REF!</f>
        <v>#REF!</v>
      </c>
      <c r="H36" s="72" t="e">
        <f>#REF!</f>
        <v>#REF!</v>
      </c>
      <c r="I36" s="73" t="e">
        <f>#REF!</f>
        <v>#REF!</v>
      </c>
      <c r="J36" s="63" t="e">
        <f t="shared" si="0"/>
        <v>#REF!</v>
      </c>
    </row>
    <row r="37" spans="1:11" x14ac:dyDescent="0.2">
      <c r="A37" s="31">
        <v>28</v>
      </c>
      <c r="B37" s="32" t="s">
        <v>127</v>
      </c>
      <c r="C37" s="72" t="e">
        <f>#REF!</f>
        <v>#REF!</v>
      </c>
      <c r="D37" s="72" t="e">
        <f>#REF!</f>
        <v>#REF!</v>
      </c>
      <c r="E37" s="72" t="e">
        <f>#REF!</f>
        <v>#REF!</v>
      </c>
      <c r="F37" s="72" t="e">
        <f>#REF!</f>
        <v>#REF!</v>
      </c>
      <c r="G37" s="72" t="e">
        <f>#REF!</f>
        <v>#REF!</v>
      </c>
      <c r="H37" s="72" t="e">
        <f>#REF!</f>
        <v>#REF!</v>
      </c>
      <c r="I37" s="72" t="e">
        <f>#REF!</f>
        <v>#REF!</v>
      </c>
      <c r="J37" s="63" t="e">
        <f t="shared" si="0"/>
        <v>#REF!</v>
      </c>
    </row>
    <row r="38" spans="1:11" x14ac:dyDescent="0.2">
      <c r="A38" s="31">
        <v>29</v>
      </c>
      <c r="B38" s="79" t="s">
        <v>179</v>
      </c>
      <c r="C38" s="72" t="e">
        <f>#REF!</f>
        <v>#REF!</v>
      </c>
      <c r="D38" s="72" t="e">
        <f>#REF!</f>
        <v>#REF!</v>
      </c>
      <c r="E38" s="72" t="e">
        <f>#REF!</f>
        <v>#REF!</v>
      </c>
      <c r="F38" s="72" t="e">
        <f>#REF!</f>
        <v>#REF!</v>
      </c>
      <c r="G38" s="72" t="e">
        <f>#REF!</f>
        <v>#REF!</v>
      </c>
      <c r="H38" s="72" t="e">
        <f>#REF!</f>
        <v>#REF!</v>
      </c>
      <c r="I38" s="72" t="e">
        <f>#REF!</f>
        <v>#REF!</v>
      </c>
      <c r="J38" s="63" t="e">
        <f t="shared" si="0"/>
        <v>#REF!</v>
      </c>
    </row>
    <row r="39" spans="1:11" x14ac:dyDescent="0.2">
      <c r="A39" s="31">
        <v>30</v>
      </c>
      <c r="B39" s="79" t="s">
        <v>140</v>
      </c>
      <c r="C39" s="72" t="e">
        <f>#REF!</f>
        <v>#REF!</v>
      </c>
      <c r="D39" s="72" t="e">
        <f>#REF!</f>
        <v>#REF!</v>
      </c>
      <c r="E39" s="72" t="e">
        <f>#REF!</f>
        <v>#REF!</v>
      </c>
      <c r="F39" s="72" t="e">
        <f>#REF!</f>
        <v>#REF!</v>
      </c>
      <c r="G39" s="72" t="e">
        <f>#REF!</f>
        <v>#REF!</v>
      </c>
      <c r="H39" s="72" t="e">
        <f>#REF!</f>
        <v>#REF!</v>
      </c>
      <c r="I39" s="72" t="e">
        <f>#REF!</f>
        <v>#REF!</v>
      </c>
      <c r="J39" s="63" t="e">
        <f t="shared" si="0"/>
        <v>#REF!</v>
      </c>
    </row>
    <row r="40" spans="1:11" ht="20.25" customHeight="1" x14ac:dyDescent="0.2">
      <c r="A40" s="31"/>
      <c r="B40" s="37" t="s">
        <v>117</v>
      </c>
      <c r="C40" s="77" t="e">
        <f>SUM(C10:C39)</f>
        <v>#REF!</v>
      </c>
      <c r="D40" s="77" t="e">
        <f t="shared" ref="D40:I40" si="1">SUM(D10:D39)</f>
        <v>#REF!</v>
      </c>
      <c r="E40" s="77" t="e">
        <f t="shared" si="1"/>
        <v>#REF!</v>
      </c>
      <c r="F40" s="77" t="e">
        <f t="shared" si="1"/>
        <v>#REF!</v>
      </c>
      <c r="G40" s="77" t="e">
        <f t="shared" si="1"/>
        <v>#REF!</v>
      </c>
      <c r="H40" s="77" t="e">
        <f t="shared" si="1"/>
        <v>#REF!</v>
      </c>
      <c r="I40" s="77" t="e">
        <f t="shared" si="1"/>
        <v>#REF!</v>
      </c>
      <c r="J40" s="106" t="e">
        <f>SUM(J10:J39)</f>
        <v>#REF!</v>
      </c>
      <c r="K40" s="11" t="e">
        <f>'KONSOLİDEBİLANÇO (1)'!G45-Aktifler!J40</f>
        <v>#REF!</v>
      </c>
    </row>
    <row r="41" spans="1:11" x14ac:dyDescent="0.2">
      <c r="J41" s="77"/>
    </row>
    <row r="42" spans="1:11" x14ac:dyDescent="0.2">
      <c r="J42" s="77"/>
    </row>
    <row r="45" spans="1:11" x14ac:dyDescent="0.2">
      <c r="C45" s="347"/>
      <c r="D45" s="347"/>
      <c r="E45" s="347"/>
    </row>
    <row r="46" spans="1:11" x14ac:dyDescent="0.2">
      <c r="C46" s="78"/>
      <c r="D46" s="78"/>
      <c r="E46" s="78"/>
    </row>
  </sheetData>
  <mergeCells count="3">
    <mergeCell ref="I6:I9"/>
    <mergeCell ref="J6:J9"/>
    <mergeCell ref="C45:E45"/>
  </mergeCells>
  <phoneticPr fontId="2" type="noConversion"/>
  <pageMargins left="0.24" right="0.22" top="0.67" bottom="0.37" header="0.51181102362204722" footer="0.28000000000000003"/>
  <pageSetup paperSize="9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K46"/>
  <sheetViews>
    <sheetView workbookViewId="0">
      <selection activeCell="C3" sqref="C3"/>
    </sheetView>
  </sheetViews>
  <sheetFormatPr defaultRowHeight="12.75" x14ac:dyDescent="0.2"/>
  <cols>
    <col min="1" max="1" width="5.85546875" style="21" customWidth="1"/>
    <col min="2" max="2" width="31" customWidth="1"/>
    <col min="3" max="3" width="13.140625" style="49" customWidth="1"/>
    <col min="4" max="4" width="11.5703125" style="49" customWidth="1"/>
    <col min="5" max="5" width="12.140625" style="49" customWidth="1"/>
    <col min="6" max="6" width="13.28515625" style="49" customWidth="1"/>
    <col min="7" max="7" width="11.42578125" style="49" customWidth="1"/>
    <col min="8" max="8" width="10.7109375" style="49" customWidth="1"/>
    <col min="9" max="10" width="12.42578125" style="49" customWidth="1"/>
    <col min="11" max="11" width="13.85546875" customWidth="1"/>
  </cols>
  <sheetData>
    <row r="2" spans="1:10" ht="16.5" customHeight="1" x14ac:dyDescent="0.3">
      <c r="C2" s="65" t="s">
        <v>249</v>
      </c>
      <c r="D2" s="151"/>
      <c r="E2" s="151"/>
      <c r="F2" s="151"/>
      <c r="G2" s="151"/>
    </row>
    <row r="3" spans="1:10" ht="2.25" customHeight="1" x14ac:dyDescent="0.2"/>
    <row r="4" spans="1:10" s="20" customFormat="1" ht="18" x14ac:dyDescent="0.25">
      <c r="A4" s="146" t="s">
        <v>86</v>
      </c>
      <c r="B4" s="147"/>
      <c r="C4" s="66"/>
      <c r="D4" s="66"/>
      <c r="E4" s="66"/>
      <c r="F4" s="66"/>
      <c r="G4" s="66"/>
      <c r="H4" s="66"/>
      <c r="I4" s="66"/>
      <c r="J4" s="66"/>
    </row>
    <row r="5" spans="1:10" ht="30.75" customHeight="1" thickBot="1" x14ac:dyDescent="0.25"/>
    <row r="6" spans="1:10" ht="38.25" customHeight="1" x14ac:dyDescent="0.2">
      <c r="A6" s="22" t="s">
        <v>87</v>
      </c>
      <c r="B6" s="226" t="s">
        <v>88</v>
      </c>
      <c r="C6" s="95" t="s">
        <v>89</v>
      </c>
      <c r="D6" s="98" t="s">
        <v>90</v>
      </c>
      <c r="E6" s="190" t="s">
        <v>215</v>
      </c>
      <c r="F6" s="100" t="s">
        <v>91</v>
      </c>
      <c r="G6" s="225" t="s">
        <v>56</v>
      </c>
      <c r="H6" s="103" t="s">
        <v>92</v>
      </c>
      <c r="I6" s="341" t="s">
        <v>125</v>
      </c>
      <c r="J6" s="344" t="s">
        <v>126</v>
      </c>
    </row>
    <row r="7" spans="1:10" x14ac:dyDescent="0.2">
      <c r="A7" s="24"/>
      <c r="B7" s="227" t="s">
        <v>93</v>
      </c>
      <c r="C7" s="96" t="s">
        <v>94</v>
      </c>
      <c r="D7" s="99" t="s">
        <v>94</v>
      </c>
      <c r="E7" s="191"/>
      <c r="F7" s="101" t="s">
        <v>95</v>
      </c>
      <c r="G7" s="102"/>
      <c r="H7" s="104" t="s">
        <v>94</v>
      </c>
      <c r="I7" s="342"/>
      <c r="J7" s="345"/>
    </row>
    <row r="8" spans="1:10" ht="16.5" customHeight="1" x14ac:dyDescent="0.2">
      <c r="A8" s="26"/>
      <c r="B8" s="228"/>
      <c r="C8" s="97"/>
      <c r="D8" s="99" t="s">
        <v>96</v>
      </c>
      <c r="E8" s="191"/>
      <c r="F8" s="101" t="s">
        <v>97</v>
      </c>
      <c r="G8" s="102"/>
      <c r="H8" s="105"/>
      <c r="I8" s="342"/>
      <c r="J8" s="345"/>
    </row>
    <row r="9" spans="1:10" ht="13.5" hidden="1" thickBot="1" x14ac:dyDescent="0.25">
      <c r="A9" s="27"/>
      <c r="B9" s="28"/>
      <c r="C9" s="67"/>
      <c r="D9" s="67"/>
      <c r="E9" s="67"/>
      <c r="F9" s="68" t="s">
        <v>35</v>
      </c>
      <c r="G9" s="67"/>
      <c r="H9" s="67"/>
      <c r="I9" s="343"/>
      <c r="J9" s="346"/>
    </row>
    <row r="10" spans="1:10" x14ac:dyDescent="0.2">
      <c r="A10" s="29">
        <v>1</v>
      </c>
      <c r="B10" s="30" t="s">
        <v>98</v>
      </c>
      <c r="C10" s="69" t="e">
        <f>#REF!</f>
        <v>#REF!</v>
      </c>
      <c r="D10" s="69" t="e">
        <f>#REF!</f>
        <v>#REF!</v>
      </c>
      <c r="E10" s="69" t="e">
        <f>#REF!</f>
        <v>#REF!</v>
      </c>
      <c r="F10" s="69" t="e">
        <f>#REF!</f>
        <v>#REF!</v>
      </c>
      <c r="G10" s="69" t="e">
        <f>#REF!</f>
        <v>#REF!</v>
      </c>
      <c r="H10" s="69" t="e">
        <f>#REF!</f>
        <v>#REF!</v>
      </c>
      <c r="I10" s="70" t="e">
        <f>#REF!</f>
        <v>#REF!</v>
      </c>
      <c r="J10" s="71" t="e">
        <f>SUM(C10:I10)</f>
        <v>#REF!</v>
      </c>
    </row>
    <row r="11" spans="1:10" x14ac:dyDescent="0.2">
      <c r="A11" s="31">
        <v>2</v>
      </c>
      <c r="B11" s="79" t="s">
        <v>193</v>
      </c>
      <c r="C11" s="72" t="e">
        <f>#REF!</f>
        <v>#REF!</v>
      </c>
      <c r="D11" s="72" t="e">
        <f>#REF!</f>
        <v>#REF!</v>
      </c>
      <c r="E11" s="72" t="e">
        <f>#REF!</f>
        <v>#REF!</v>
      </c>
      <c r="F11" s="72" t="e">
        <f>#REF!</f>
        <v>#REF!</v>
      </c>
      <c r="G11" s="72" t="e">
        <f>#REF!</f>
        <v>#REF!</v>
      </c>
      <c r="H11" s="72" t="e">
        <f>#REF!</f>
        <v>#REF!</v>
      </c>
      <c r="I11" s="73" t="e">
        <f>#REF!</f>
        <v>#REF!</v>
      </c>
      <c r="J11" s="63" t="e">
        <f t="shared" ref="J11:J39" si="0">SUM(C11:I11)</f>
        <v>#REF!</v>
      </c>
    </row>
    <row r="12" spans="1:10" x14ac:dyDescent="0.2">
      <c r="A12" s="31">
        <v>3</v>
      </c>
      <c r="B12" s="32" t="s">
        <v>157</v>
      </c>
      <c r="C12" s="72" t="e">
        <f>#REF!</f>
        <v>#REF!</v>
      </c>
      <c r="D12" s="72" t="e">
        <f>#REF!</f>
        <v>#REF!</v>
      </c>
      <c r="E12" s="72" t="e">
        <f>#REF!</f>
        <v>#REF!</v>
      </c>
      <c r="F12" s="72" t="e">
        <f>#REF!</f>
        <v>#REF!</v>
      </c>
      <c r="G12" s="72" t="e">
        <f>#REF!</f>
        <v>#REF!</v>
      </c>
      <c r="H12" s="72" t="e">
        <f>#REF!</f>
        <v>#REF!</v>
      </c>
      <c r="I12" s="73" t="e">
        <f>#REF!</f>
        <v>#REF!</v>
      </c>
      <c r="J12" s="63" t="e">
        <f t="shared" si="0"/>
        <v>#REF!</v>
      </c>
    </row>
    <row r="13" spans="1:10" x14ac:dyDescent="0.2">
      <c r="A13" s="31">
        <v>4</v>
      </c>
      <c r="B13" s="32" t="s">
        <v>100</v>
      </c>
      <c r="C13" s="72" t="e">
        <f>#REF!</f>
        <v>#REF!</v>
      </c>
      <c r="D13" s="72" t="e">
        <f>#REF!</f>
        <v>#REF!</v>
      </c>
      <c r="E13" s="72" t="e">
        <f>#REF!</f>
        <v>#REF!</v>
      </c>
      <c r="F13" s="72" t="e">
        <f>#REF!</f>
        <v>#REF!</v>
      </c>
      <c r="G13" s="72" t="e">
        <f>#REF!</f>
        <v>#REF!</v>
      </c>
      <c r="H13" s="72" t="e">
        <f>#REF!</f>
        <v>#REF!</v>
      </c>
      <c r="I13" s="73" t="e">
        <f>#REF!</f>
        <v>#REF!</v>
      </c>
      <c r="J13" s="63" t="e">
        <f t="shared" si="0"/>
        <v>#REF!</v>
      </c>
    </row>
    <row r="14" spans="1:10" x14ac:dyDescent="0.2">
      <c r="A14" s="31">
        <v>5</v>
      </c>
      <c r="B14" s="79" t="s">
        <v>184</v>
      </c>
      <c r="C14" s="72" t="e">
        <f>#REF!</f>
        <v>#REF!</v>
      </c>
      <c r="D14" s="72" t="e">
        <f>#REF!</f>
        <v>#REF!</v>
      </c>
      <c r="E14" s="72" t="e">
        <f>#REF!</f>
        <v>#REF!</v>
      </c>
      <c r="F14" s="72" t="e">
        <f>#REF!</f>
        <v>#REF!</v>
      </c>
      <c r="G14" s="72" t="e">
        <f>#REF!</f>
        <v>#REF!</v>
      </c>
      <c r="H14" s="72" t="e">
        <f>#REF!</f>
        <v>#REF!</v>
      </c>
      <c r="I14" s="73" t="e">
        <f>#REF!</f>
        <v>#REF!</v>
      </c>
      <c r="J14" s="63" t="e">
        <f t="shared" si="0"/>
        <v>#REF!</v>
      </c>
    </row>
    <row r="15" spans="1:10" x14ac:dyDescent="0.2">
      <c r="A15" s="31">
        <v>6</v>
      </c>
      <c r="B15" s="79" t="s">
        <v>194</v>
      </c>
      <c r="C15" s="72" t="e">
        <f>#REF!</f>
        <v>#REF!</v>
      </c>
      <c r="D15" s="72" t="e">
        <f>#REF!</f>
        <v>#REF!</v>
      </c>
      <c r="E15" s="72" t="e">
        <f>#REF!</f>
        <v>#REF!</v>
      </c>
      <c r="F15" s="72" t="e">
        <f>#REF!</f>
        <v>#REF!</v>
      </c>
      <c r="G15" s="72" t="e">
        <f>#REF!</f>
        <v>#REF!</v>
      </c>
      <c r="H15" s="72" t="e">
        <f>#REF!</f>
        <v>#REF!</v>
      </c>
      <c r="I15" s="73" t="e">
        <f>#REF!</f>
        <v>#REF!</v>
      </c>
      <c r="J15" s="63" t="e">
        <f t="shared" si="0"/>
        <v>#REF!</v>
      </c>
    </row>
    <row r="16" spans="1:10" x14ac:dyDescent="0.2">
      <c r="A16" s="31">
        <v>7</v>
      </c>
      <c r="B16" s="32" t="s">
        <v>101</v>
      </c>
      <c r="C16" s="72">
        <f>'ZİRVE SİGORTA LTD. 2023'!G3</f>
        <v>92133373.739999995</v>
      </c>
      <c r="D16" s="72">
        <f>'ZİRVE SİGORTA LTD. 2023'!G10</f>
        <v>0</v>
      </c>
      <c r="E16" s="72">
        <f>'ZİRVE SİGORTA LTD. 2023'!G14</f>
        <v>24921181.550000001</v>
      </c>
      <c r="F16" s="72">
        <f>'ZİRVE SİGORTA LTD. 2023'!G23</f>
        <v>1718252.77</v>
      </c>
      <c r="G16" s="72">
        <f>'ZİRVE SİGORTA LTD. 2023'!G27</f>
        <v>2962128.48</v>
      </c>
      <c r="H16" s="72">
        <f>'ZİRVE SİGORTA LTD. 2023'!G32</f>
        <v>0</v>
      </c>
      <c r="I16" s="73">
        <f>'ZİRVE SİGORTA LTD. 2023'!G43</f>
        <v>0</v>
      </c>
      <c r="J16" s="63">
        <f t="shared" si="0"/>
        <v>121734936.53999999</v>
      </c>
    </row>
    <row r="17" spans="1:10" x14ac:dyDescent="0.2">
      <c r="A17" s="31">
        <v>8</v>
      </c>
      <c r="B17" s="32" t="s">
        <v>134</v>
      </c>
      <c r="C17" s="72" t="e">
        <f>#REF!</f>
        <v>#REF!</v>
      </c>
      <c r="D17" s="72" t="e">
        <f>#REF!</f>
        <v>#REF!</v>
      </c>
      <c r="E17" s="72" t="e">
        <f>#REF!</f>
        <v>#REF!</v>
      </c>
      <c r="F17" s="72" t="e">
        <f>#REF!</f>
        <v>#REF!</v>
      </c>
      <c r="G17" s="72" t="e">
        <f>#REF!</f>
        <v>#REF!</v>
      </c>
      <c r="H17" s="72" t="e">
        <f>#REF!</f>
        <v>#REF!</v>
      </c>
      <c r="I17" s="73" t="e">
        <f>#REF!</f>
        <v>#REF!</v>
      </c>
      <c r="J17" s="63" t="e">
        <f t="shared" si="0"/>
        <v>#REF!</v>
      </c>
    </row>
    <row r="18" spans="1:10" x14ac:dyDescent="0.2">
      <c r="A18" s="31">
        <v>9</v>
      </c>
      <c r="B18" s="32" t="s">
        <v>102</v>
      </c>
      <c r="C18" s="72">
        <f>'TÜRK SİGORTA 2023'!G3</f>
        <v>21168965.939999998</v>
      </c>
      <c r="D18" s="72">
        <f>'TÜRK SİGORTA 2023'!G10</f>
        <v>19357687.579999998</v>
      </c>
      <c r="E18" s="72">
        <f>'TÜRK SİGORTA 2023'!G14</f>
        <v>8267400.3000000007</v>
      </c>
      <c r="F18" s="72">
        <f>'TÜRK SİGORTA 2023'!G30</f>
        <v>0</v>
      </c>
      <c r="G18" s="72">
        <f>'TÜRK SİGORTA 2023'!G35</f>
        <v>0</v>
      </c>
      <c r="H18" s="72">
        <f>'TÜRK SİGORTA 2023'!G40</f>
        <v>1330014.8399999999</v>
      </c>
      <c r="I18" s="73">
        <f>'TÜRK SİGORTA 2023'!G54</f>
        <v>111644.43</v>
      </c>
      <c r="J18" s="63">
        <f t="shared" si="0"/>
        <v>50235713.089999996</v>
      </c>
    </row>
    <row r="19" spans="1:10" s="54" customFormat="1" x14ac:dyDescent="0.2">
      <c r="A19" s="50">
        <v>10</v>
      </c>
      <c r="B19" s="51" t="s">
        <v>103</v>
      </c>
      <c r="C19" s="74" t="e">
        <f>#REF!</f>
        <v>#REF!</v>
      </c>
      <c r="D19" s="74" t="e">
        <f>#REF!</f>
        <v>#REF!</v>
      </c>
      <c r="E19" s="74" t="e">
        <f>#REF!</f>
        <v>#REF!</v>
      </c>
      <c r="F19" s="74" t="e">
        <f>#REF!</f>
        <v>#REF!</v>
      </c>
      <c r="G19" s="74" t="e">
        <f>#REF!</f>
        <v>#REF!</v>
      </c>
      <c r="H19" s="74" t="e">
        <f>#REF!</f>
        <v>#REF!</v>
      </c>
      <c r="I19" s="75" t="e">
        <f>#REF!</f>
        <v>#REF!</v>
      </c>
      <c r="J19" s="76" t="e">
        <f t="shared" si="0"/>
        <v>#REF!</v>
      </c>
    </row>
    <row r="20" spans="1:10" x14ac:dyDescent="0.2">
      <c r="A20" s="31">
        <v>11</v>
      </c>
      <c r="B20" s="32" t="s">
        <v>104</v>
      </c>
      <c r="C20" s="72" t="e">
        <f>#REF!</f>
        <v>#REF!</v>
      </c>
      <c r="D20" s="72" t="e">
        <f>#REF!</f>
        <v>#REF!</v>
      </c>
      <c r="E20" s="72" t="e">
        <f>#REF!</f>
        <v>#REF!</v>
      </c>
      <c r="F20" s="72" t="e">
        <f>#REF!</f>
        <v>#REF!</v>
      </c>
      <c r="G20" s="72" t="e">
        <f>#REF!</f>
        <v>#REF!</v>
      </c>
      <c r="H20" s="72" t="e">
        <f>#REF!</f>
        <v>#REF!</v>
      </c>
      <c r="I20" s="73" t="e">
        <f>#REF!</f>
        <v>#REF!</v>
      </c>
      <c r="J20" s="63" t="e">
        <f t="shared" si="0"/>
        <v>#REF!</v>
      </c>
    </row>
    <row r="21" spans="1:10" x14ac:dyDescent="0.2">
      <c r="A21" s="31">
        <v>12</v>
      </c>
      <c r="B21" s="32" t="s">
        <v>105</v>
      </c>
      <c r="C21" s="72" t="e">
        <f>#REF!</f>
        <v>#REF!</v>
      </c>
      <c r="D21" s="72" t="e">
        <f>#REF!</f>
        <v>#REF!</v>
      </c>
      <c r="E21" s="72" t="e">
        <f>#REF!</f>
        <v>#REF!</v>
      </c>
      <c r="F21" s="72" t="e">
        <f>#REF!</f>
        <v>#REF!</v>
      </c>
      <c r="G21" s="72" t="e">
        <f>#REF!</f>
        <v>#REF!</v>
      </c>
      <c r="H21" s="72" t="e">
        <f>#REF!</f>
        <v>#REF!</v>
      </c>
      <c r="I21" s="73" t="e">
        <f>#REF!</f>
        <v>#REF!</v>
      </c>
      <c r="J21" s="63" t="e">
        <f t="shared" si="0"/>
        <v>#REF!</v>
      </c>
    </row>
    <row r="22" spans="1:10" x14ac:dyDescent="0.2">
      <c r="A22" s="31">
        <v>13</v>
      </c>
      <c r="B22" s="32" t="s">
        <v>106</v>
      </c>
      <c r="C22" s="72" t="e">
        <f>#REF!</f>
        <v>#REF!</v>
      </c>
      <c r="D22" s="72" t="e">
        <f>#REF!</f>
        <v>#REF!</v>
      </c>
      <c r="E22" s="72" t="e">
        <f>#REF!</f>
        <v>#REF!</v>
      </c>
      <c r="F22" s="74" t="e">
        <f>#REF!</f>
        <v>#REF!</v>
      </c>
      <c r="G22" s="72" t="e">
        <f>#REF!</f>
        <v>#REF!</v>
      </c>
      <c r="H22" s="72" t="e">
        <f>#REF!</f>
        <v>#REF!</v>
      </c>
      <c r="I22" s="73" t="e">
        <f>#REF!</f>
        <v>#REF!</v>
      </c>
      <c r="J22" s="63" t="e">
        <f t="shared" si="0"/>
        <v>#REF!</v>
      </c>
    </row>
    <row r="23" spans="1:10" x14ac:dyDescent="0.2">
      <c r="A23" s="31">
        <v>14</v>
      </c>
      <c r="B23" s="32" t="s">
        <v>107</v>
      </c>
      <c r="C23" s="72" t="e">
        <f>#REF!</f>
        <v>#REF!</v>
      </c>
      <c r="D23" s="72" t="e">
        <f>#REF!</f>
        <v>#REF!</v>
      </c>
      <c r="E23" s="72" t="e">
        <f>#REF!</f>
        <v>#REF!</v>
      </c>
      <c r="F23" s="74" t="e">
        <f>#REF!</f>
        <v>#REF!</v>
      </c>
      <c r="G23" s="72" t="e">
        <f>#REF!</f>
        <v>#REF!</v>
      </c>
      <c r="H23" s="72" t="e">
        <f>#REF!</f>
        <v>#REF!</v>
      </c>
      <c r="I23" s="73" t="e">
        <f>#REF!</f>
        <v>#REF!</v>
      </c>
      <c r="J23" s="63" t="e">
        <f t="shared" si="0"/>
        <v>#REF!</v>
      </c>
    </row>
    <row r="24" spans="1:10" x14ac:dyDescent="0.2">
      <c r="A24" s="31">
        <v>15</v>
      </c>
      <c r="B24" s="32" t="s">
        <v>108</v>
      </c>
      <c r="C24" s="72" t="e">
        <f>#REF!</f>
        <v>#REF!</v>
      </c>
      <c r="D24" s="72" t="e">
        <f>#REF!</f>
        <v>#REF!</v>
      </c>
      <c r="E24" s="72" t="e">
        <f>#REF!</f>
        <v>#REF!</v>
      </c>
      <c r="F24" s="74" t="e">
        <f>#REF!</f>
        <v>#REF!</v>
      </c>
      <c r="G24" s="72" t="e">
        <f>#REF!</f>
        <v>#REF!</v>
      </c>
      <c r="H24" s="72" t="e">
        <f>#REF!</f>
        <v>#REF!</v>
      </c>
      <c r="I24" s="73" t="e">
        <f>#REF!</f>
        <v>#REF!</v>
      </c>
      <c r="J24" s="63" t="e">
        <f t="shared" si="0"/>
        <v>#REF!</v>
      </c>
    </row>
    <row r="25" spans="1:10" x14ac:dyDescent="0.2">
      <c r="A25" s="31">
        <v>16</v>
      </c>
      <c r="B25" s="32" t="s">
        <v>109</v>
      </c>
      <c r="C25" s="72" t="e">
        <f>#REF!</f>
        <v>#REF!</v>
      </c>
      <c r="D25" s="72" t="e">
        <f>#REF!</f>
        <v>#REF!</v>
      </c>
      <c r="E25" s="72" t="e">
        <f>#REF!</f>
        <v>#REF!</v>
      </c>
      <c r="F25" s="74" t="e">
        <f>#REF!</f>
        <v>#REF!</v>
      </c>
      <c r="G25" s="72" t="e">
        <f>#REF!</f>
        <v>#REF!</v>
      </c>
      <c r="H25" s="72" t="e">
        <f>#REF!</f>
        <v>#REF!</v>
      </c>
      <c r="I25" s="73" t="e">
        <f>#REF!</f>
        <v>#REF!</v>
      </c>
      <c r="J25" s="63" t="e">
        <f t="shared" si="0"/>
        <v>#REF!</v>
      </c>
    </row>
    <row r="26" spans="1:10" x14ac:dyDescent="0.2">
      <c r="A26" s="31">
        <v>17</v>
      </c>
      <c r="B26" s="32" t="s">
        <v>133</v>
      </c>
      <c r="C26" s="72" t="e">
        <f>#REF!</f>
        <v>#REF!</v>
      </c>
      <c r="D26" s="72" t="e">
        <f>#REF!</f>
        <v>#REF!</v>
      </c>
      <c r="E26" s="72" t="e">
        <f>#REF!</f>
        <v>#REF!</v>
      </c>
      <c r="F26" s="74" t="e">
        <f>#REF!</f>
        <v>#REF!</v>
      </c>
      <c r="G26" s="72" t="e">
        <f>#REF!</f>
        <v>#REF!</v>
      </c>
      <c r="H26" s="72" t="e">
        <f>#REF!</f>
        <v>#REF!</v>
      </c>
      <c r="I26" s="73" t="e">
        <f>#REF!</f>
        <v>#REF!</v>
      </c>
      <c r="J26" s="63" t="e">
        <f t="shared" si="0"/>
        <v>#REF!</v>
      </c>
    </row>
    <row r="27" spans="1:10" x14ac:dyDescent="0.2">
      <c r="A27" s="31">
        <v>18</v>
      </c>
      <c r="B27" s="32" t="s">
        <v>245</v>
      </c>
      <c r="C27" s="72" t="e">
        <f>#REF!</f>
        <v>#REF!</v>
      </c>
      <c r="D27" s="72" t="e">
        <f>#REF!</f>
        <v>#REF!</v>
      </c>
      <c r="E27" s="72" t="e">
        <f>#REF!</f>
        <v>#REF!</v>
      </c>
      <c r="F27" s="72" t="e">
        <f>#REF!</f>
        <v>#REF!</v>
      </c>
      <c r="G27" s="72" t="e">
        <f>#REF!</f>
        <v>#REF!</v>
      </c>
      <c r="H27" s="72" t="e">
        <f>#REF!</f>
        <v>#REF!</v>
      </c>
      <c r="I27" s="72" t="e">
        <f>#REF!</f>
        <v>#REF!</v>
      </c>
      <c r="J27" s="63" t="e">
        <f t="shared" si="0"/>
        <v>#REF!</v>
      </c>
    </row>
    <row r="28" spans="1:10" x14ac:dyDescent="0.2">
      <c r="A28" s="31">
        <v>19</v>
      </c>
      <c r="B28" s="32" t="s">
        <v>111</v>
      </c>
      <c r="C28" s="72" t="e">
        <f>#REF!</f>
        <v>#REF!</v>
      </c>
      <c r="D28" s="72" t="e">
        <f>#REF!</f>
        <v>#REF!</v>
      </c>
      <c r="E28" s="72" t="e">
        <f>#REF!</f>
        <v>#REF!</v>
      </c>
      <c r="F28" s="72" t="e">
        <f>#REF!</f>
        <v>#REF!</v>
      </c>
      <c r="G28" s="72" t="e">
        <f>#REF!</f>
        <v>#REF!</v>
      </c>
      <c r="H28" s="72" t="e">
        <f>#REF!</f>
        <v>#REF!</v>
      </c>
      <c r="I28" s="73" t="e">
        <f>#REF!</f>
        <v>#REF!</v>
      </c>
      <c r="J28" s="63" t="e">
        <f t="shared" si="0"/>
        <v>#REF!</v>
      </c>
    </row>
    <row r="29" spans="1:10" x14ac:dyDescent="0.2">
      <c r="A29" s="31">
        <v>20</v>
      </c>
      <c r="B29" s="32" t="s">
        <v>112</v>
      </c>
      <c r="C29" s="72" t="e">
        <f>#REF!</f>
        <v>#REF!</v>
      </c>
      <c r="D29" s="72" t="e">
        <f>#REF!</f>
        <v>#REF!</v>
      </c>
      <c r="E29" s="72" t="e">
        <f>#REF!</f>
        <v>#REF!</v>
      </c>
      <c r="F29" s="72" t="e">
        <f>#REF!</f>
        <v>#REF!</v>
      </c>
      <c r="G29" s="72" t="e">
        <f>#REF!</f>
        <v>#REF!</v>
      </c>
      <c r="H29" s="72" t="e">
        <f>#REF!</f>
        <v>#REF!</v>
      </c>
      <c r="I29" s="73" t="e">
        <f>#REF!</f>
        <v>#REF!</v>
      </c>
      <c r="J29" s="63" t="e">
        <f t="shared" si="0"/>
        <v>#REF!</v>
      </c>
    </row>
    <row r="30" spans="1:10" x14ac:dyDescent="0.2">
      <c r="A30" s="31">
        <v>21</v>
      </c>
      <c r="B30" s="32" t="s">
        <v>137</v>
      </c>
      <c r="C30" s="72" t="e">
        <f>#REF!</f>
        <v>#REF!</v>
      </c>
      <c r="D30" s="72" t="e">
        <f>#REF!</f>
        <v>#REF!</v>
      </c>
      <c r="E30" s="72" t="e">
        <f>#REF!</f>
        <v>#REF!</v>
      </c>
      <c r="F30" s="72" t="e">
        <f>#REF!</f>
        <v>#REF!</v>
      </c>
      <c r="G30" s="72" t="e">
        <f>#REF!</f>
        <v>#REF!</v>
      </c>
      <c r="H30" s="72" t="e">
        <f>#REF!</f>
        <v>#REF!</v>
      </c>
      <c r="I30" s="73" t="e">
        <f>#REF!</f>
        <v>#REF!</v>
      </c>
      <c r="J30" s="63" t="e">
        <f t="shared" si="0"/>
        <v>#REF!</v>
      </c>
    </row>
    <row r="31" spans="1:10" x14ac:dyDescent="0.2">
      <c r="A31" s="31">
        <v>22</v>
      </c>
      <c r="B31" s="32" t="s">
        <v>135</v>
      </c>
      <c r="C31" s="72" t="e">
        <f>#REF!</f>
        <v>#REF!</v>
      </c>
      <c r="D31" s="72" t="e">
        <f>#REF!</f>
        <v>#REF!</v>
      </c>
      <c r="E31" s="72" t="e">
        <f>#REF!</f>
        <v>#REF!</v>
      </c>
      <c r="F31" s="72" t="e">
        <f>#REF!</f>
        <v>#REF!</v>
      </c>
      <c r="G31" s="72" t="e">
        <f>#REF!</f>
        <v>#REF!</v>
      </c>
      <c r="H31" s="72" t="e">
        <f>#REF!</f>
        <v>#REF!</v>
      </c>
      <c r="I31" s="73" t="e">
        <f>#REF!</f>
        <v>#REF!</v>
      </c>
      <c r="J31" s="63" t="e">
        <f t="shared" si="0"/>
        <v>#REF!</v>
      </c>
    </row>
    <row r="32" spans="1:10" x14ac:dyDescent="0.2">
      <c r="A32" s="31">
        <v>23</v>
      </c>
      <c r="B32" s="32" t="s">
        <v>115</v>
      </c>
      <c r="C32" s="72" t="e">
        <f>#REF!</f>
        <v>#REF!</v>
      </c>
      <c r="D32" s="72" t="e">
        <f>#REF!</f>
        <v>#REF!</v>
      </c>
      <c r="E32" s="72" t="e">
        <f>#REF!</f>
        <v>#REF!</v>
      </c>
      <c r="F32" s="72" t="e">
        <f>#REF!</f>
        <v>#REF!</v>
      </c>
      <c r="G32" s="72" t="e">
        <f>#REF!</f>
        <v>#REF!</v>
      </c>
      <c r="H32" s="72" t="e">
        <f>#REF!</f>
        <v>#REF!</v>
      </c>
      <c r="I32" s="73" t="e">
        <f>#REF!</f>
        <v>#REF!</v>
      </c>
      <c r="J32" s="63" t="e">
        <f t="shared" si="0"/>
        <v>#REF!</v>
      </c>
    </row>
    <row r="33" spans="1:11" x14ac:dyDescent="0.2">
      <c r="A33" s="31">
        <v>24</v>
      </c>
      <c r="B33" s="32" t="s">
        <v>239</v>
      </c>
      <c r="C33" s="72" t="e">
        <f>#REF!</f>
        <v>#REF!</v>
      </c>
      <c r="D33" s="72" t="e">
        <f>#REF!</f>
        <v>#REF!</v>
      </c>
      <c r="E33" s="72" t="e">
        <f>#REF!</f>
        <v>#REF!</v>
      </c>
      <c r="F33" s="72" t="e">
        <f>#REF!</f>
        <v>#REF!</v>
      </c>
      <c r="G33" s="72" t="e">
        <f>#REF!</f>
        <v>#REF!</v>
      </c>
      <c r="H33" s="72" t="e">
        <f>#REF!</f>
        <v>#REF!</v>
      </c>
      <c r="I33" s="72" t="e">
        <f>#REF!</f>
        <v>#REF!</v>
      </c>
      <c r="J33" s="63" t="e">
        <f t="shared" si="0"/>
        <v>#REF!</v>
      </c>
    </row>
    <row r="34" spans="1:11" x14ac:dyDescent="0.2">
      <c r="A34" s="31">
        <v>25</v>
      </c>
      <c r="B34" s="32" t="s">
        <v>116</v>
      </c>
      <c r="C34" s="72" t="e">
        <f>#REF!</f>
        <v>#REF!</v>
      </c>
      <c r="D34" s="72" t="e">
        <f>#REF!</f>
        <v>#REF!</v>
      </c>
      <c r="E34" s="72" t="e">
        <f>#REF!</f>
        <v>#REF!</v>
      </c>
      <c r="F34" s="72" t="e">
        <f>#REF!</f>
        <v>#REF!</v>
      </c>
      <c r="G34" s="72" t="e">
        <f>#REF!</f>
        <v>#REF!</v>
      </c>
      <c r="H34" s="72" t="e">
        <f>#REF!</f>
        <v>#REF!</v>
      </c>
      <c r="I34" s="73" t="e">
        <f>#REF!</f>
        <v>#REF!</v>
      </c>
      <c r="J34" s="63" t="e">
        <f t="shared" si="0"/>
        <v>#REF!</v>
      </c>
    </row>
    <row r="35" spans="1:11" x14ac:dyDescent="0.2">
      <c r="A35" s="31">
        <v>26</v>
      </c>
      <c r="B35" s="79" t="s">
        <v>209</v>
      </c>
      <c r="C35" s="72" t="e">
        <f>#REF!</f>
        <v>#REF!</v>
      </c>
      <c r="D35" s="72" t="e">
        <f>#REF!</f>
        <v>#REF!</v>
      </c>
      <c r="E35" s="72" t="e">
        <f>#REF!</f>
        <v>#REF!</v>
      </c>
      <c r="F35" s="72" t="e">
        <f>#REF!</f>
        <v>#REF!</v>
      </c>
      <c r="G35" s="72" t="e">
        <f>#REF!</f>
        <v>#REF!</v>
      </c>
      <c r="H35" s="72" t="e">
        <f>#REF!</f>
        <v>#REF!</v>
      </c>
      <c r="I35" s="73" t="e">
        <f>#REF!</f>
        <v>#REF!</v>
      </c>
      <c r="J35" s="63" t="e">
        <f t="shared" si="0"/>
        <v>#REF!</v>
      </c>
    </row>
    <row r="36" spans="1:11" x14ac:dyDescent="0.2">
      <c r="A36" s="31">
        <v>27</v>
      </c>
      <c r="B36" s="32" t="s">
        <v>122</v>
      </c>
      <c r="C36" s="72" t="e">
        <f>#REF!</f>
        <v>#REF!</v>
      </c>
      <c r="D36" s="72" t="e">
        <f>#REF!</f>
        <v>#REF!</v>
      </c>
      <c r="E36" s="72" t="e">
        <f>#REF!</f>
        <v>#REF!</v>
      </c>
      <c r="F36" s="72" t="e">
        <f>#REF!</f>
        <v>#REF!</v>
      </c>
      <c r="G36" s="72" t="e">
        <f>#REF!</f>
        <v>#REF!</v>
      </c>
      <c r="H36" s="72" t="e">
        <f>#REF!</f>
        <v>#REF!</v>
      </c>
      <c r="I36" s="73" t="e">
        <f>#REF!</f>
        <v>#REF!</v>
      </c>
      <c r="J36" s="63" t="e">
        <f t="shared" si="0"/>
        <v>#REF!</v>
      </c>
    </row>
    <row r="37" spans="1:11" x14ac:dyDescent="0.2">
      <c r="A37" s="31">
        <v>28</v>
      </c>
      <c r="B37" s="32" t="s">
        <v>127</v>
      </c>
      <c r="C37" s="72" t="e">
        <f>#REF!</f>
        <v>#REF!</v>
      </c>
      <c r="D37" s="72" t="e">
        <f>#REF!</f>
        <v>#REF!</v>
      </c>
      <c r="E37" s="72" t="e">
        <f>#REF!</f>
        <v>#REF!</v>
      </c>
      <c r="F37" s="72" t="e">
        <f>#REF!</f>
        <v>#REF!</v>
      </c>
      <c r="G37" s="72" t="e">
        <f>#REF!</f>
        <v>#REF!</v>
      </c>
      <c r="H37" s="72" t="e">
        <f>#REF!</f>
        <v>#REF!</v>
      </c>
      <c r="I37" s="72" t="e">
        <f>#REF!</f>
        <v>#REF!</v>
      </c>
      <c r="J37" s="63" t="e">
        <f t="shared" si="0"/>
        <v>#REF!</v>
      </c>
    </row>
    <row r="38" spans="1:11" x14ac:dyDescent="0.2">
      <c r="A38" s="31">
        <v>29</v>
      </c>
      <c r="B38" s="79" t="s">
        <v>179</v>
      </c>
      <c r="C38" s="72" t="e">
        <f>#REF!</f>
        <v>#REF!</v>
      </c>
      <c r="D38" s="72" t="e">
        <f>#REF!</f>
        <v>#REF!</v>
      </c>
      <c r="E38" s="72" t="e">
        <f>#REF!</f>
        <v>#REF!</v>
      </c>
      <c r="F38" s="72" t="e">
        <f>#REF!</f>
        <v>#REF!</v>
      </c>
      <c r="G38" s="72" t="e">
        <f>#REF!</f>
        <v>#REF!</v>
      </c>
      <c r="H38" s="72" t="e">
        <f>#REF!</f>
        <v>#REF!</v>
      </c>
      <c r="I38" s="72" t="e">
        <f>#REF!</f>
        <v>#REF!</v>
      </c>
      <c r="J38" s="63" t="e">
        <f t="shared" si="0"/>
        <v>#REF!</v>
      </c>
    </row>
    <row r="39" spans="1:11" x14ac:dyDescent="0.2">
      <c r="A39" s="31">
        <v>30</v>
      </c>
      <c r="B39" s="79" t="s">
        <v>140</v>
      </c>
      <c r="C39" s="72" t="e">
        <f>#REF!</f>
        <v>#REF!</v>
      </c>
      <c r="D39" s="72" t="e">
        <f>#REF!</f>
        <v>#REF!</v>
      </c>
      <c r="E39" s="72" t="e">
        <f>#REF!</f>
        <v>#REF!</v>
      </c>
      <c r="F39" s="72" t="e">
        <f>#REF!</f>
        <v>#REF!</v>
      </c>
      <c r="G39" s="72" t="e">
        <f>#REF!</f>
        <v>#REF!</v>
      </c>
      <c r="H39" s="72" t="e">
        <f>#REF!</f>
        <v>#REF!</v>
      </c>
      <c r="I39" s="72" t="e">
        <f>#REF!</f>
        <v>#REF!</v>
      </c>
      <c r="J39" s="63" t="e">
        <f t="shared" si="0"/>
        <v>#REF!</v>
      </c>
    </row>
    <row r="40" spans="1:11" ht="20.25" customHeight="1" x14ac:dyDescent="0.2">
      <c r="A40" s="31"/>
      <c r="B40" s="37" t="s">
        <v>117</v>
      </c>
      <c r="C40" s="77" t="e">
        <f>SUM(C10:C39)</f>
        <v>#REF!</v>
      </c>
      <c r="D40" s="77" t="e">
        <f t="shared" ref="D40:I40" si="1">SUM(D10:D39)</f>
        <v>#REF!</v>
      </c>
      <c r="E40" s="77" t="e">
        <f t="shared" si="1"/>
        <v>#REF!</v>
      </c>
      <c r="F40" s="77" t="e">
        <f t="shared" si="1"/>
        <v>#REF!</v>
      </c>
      <c r="G40" s="77" t="e">
        <f t="shared" si="1"/>
        <v>#REF!</v>
      </c>
      <c r="H40" s="77" t="e">
        <f t="shared" si="1"/>
        <v>#REF!</v>
      </c>
      <c r="I40" s="77" t="e">
        <f t="shared" si="1"/>
        <v>#REF!</v>
      </c>
      <c r="J40" s="106" t="e">
        <f>SUM(J10:J39)</f>
        <v>#REF!</v>
      </c>
      <c r="K40" s="11" t="e">
        <f>'KONSOLİDEBİLANÇO (1)'!G45-'Aktifler (2)'!J40</f>
        <v>#REF!</v>
      </c>
    </row>
    <row r="41" spans="1:11" x14ac:dyDescent="0.2">
      <c r="J41" s="77" t="e">
        <f>SUM(C40:I40)</f>
        <v>#REF!</v>
      </c>
    </row>
    <row r="42" spans="1:11" x14ac:dyDescent="0.2">
      <c r="J42" s="77"/>
    </row>
    <row r="45" spans="1:11" x14ac:dyDescent="0.2">
      <c r="C45" s="347"/>
      <c r="D45" s="347"/>
      <c r="E45" s="347"/>
    </row>
    <row r="46" spans="1:11" x14ac:dyDescent="0.2">
      <c r="C46" s="78"/>
      <c r="D46" s="78"/>
      <c r="E46" s="78"/>
    </row>
  </sheetData>
  <mergeCells count="3">
    <mergeCell ref="I6:I9"/>
    <mergeCell ref="J6:J9"/>
    <mergeCell ref="C45:E45"/>
  </mergeCells>
  <pageMargins left="0.24" right="0.22" top="0.67" bottom="0.37" header="0.51181102362204722" footer="0.28000000000000003"/>
  <pageSetup paperSize="9" orientation="landscape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"/>
  <sheetViews>
    <sheetView workbookViewId="0">
      <selection activeCell="S16" sqref="S16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6"/>
  <sheetViews>
    <sheetView topLeftCell="A19" workbookViewId="0">
      <selection activeCell="G34" sqref="G34"/>
    </sheetView>
  </sheetViews>
  <sheetFormatPr defaultRowHeight="12.75" x14ac:dyDescent="0.2"/>
  <cols>
    <col min="1" max="1" width="4" style="11" customWidth="1"/>
    <col min="2" max="4" width="9.140625" style="11"/>
    <col min="5" max="5" width="12.5703125" style="11" customWidth="1"/>
    <col min="6" max="6" width="9.140625" style="11"/>
    <col min="7" max="7" width="12.5703125" style="11" customWidth="1"/>
    <col min="8" max="8" width="4.140625" style="11" customWidth="1"/>
    <col min="9" max="9" width="9.140625" style="11"/>
    <col min="10" max="10" width="22.28515625" style="11" customWidth="1"/>
    <col min="11" max="11" width="13.42578125" style="11" customWidth="1"/>
    <col min="12" max="12" width="18.5703125" style="11" bestFit="1" customWidth="1"/>
    <col min="13" max="14" width="20.28515625" style="11" bestFit="1" customWidth="1"/>
    <col min="15" max="15" width="18.7109375" style="11" bestFit="1" customWidth="1"/>
    <col min="16" max="16384" width="9.140625" style="11"/>
  </cols>
  <sheetData>
    <row r="1" spans="1:12" x14ac:dyDescent="0.2">
      <c r="A1" s="279" t="s">
        <v>279</v>
      </c>
      <c r="B1" s="280"/>
      <c r="C1" s="281"/>
      <c r="D1" s="280"/>
    </row>
    <row r="2" spans="1:12" x14ac:dyDescent="0.2">
      <c r="A2" s="320" t="s">
        <v>8</v>
      </c>
      <c r="B2" s="320"/>
      <c r="C2" s="320"/>
      <c r="D2" s="320"/>
      <c r="E2" s="320"/>
      <c r="F2" s="270"/>
      <c r="G2" s="271"/>
      <c r="H2" s="321" t="s">
        <v>9</v>
      </c>
      <c r="I2" s="322"/>
      <c r="J2" s="322"/>
      <c r="K2" s="272"/>
      <c r="L2" s="273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59"/>
      <c r="G3" s="274">
        <f>G4+G5+G6+G7+G8</f>
        <v>51939725.93</v>
      </c>
      <c r="H3" s="260" t="s">
        <v>0</v>
      </c>
      <c r="I3" s="324" t="s">
        <v>11</v>
      </c>
      <c r="J3" s="324"/>
      <c r="K3" s="261"/>
      <c r="L3" s="14">
        <f>L4+L5+L6+L7</f>
        <v>4148798.8600000003</v>
      </c>
    </row>
    <row r="4" spans="1:12" x14ac:dyDescent="0.2">
      <c r="A4" s="262"/>
      <c r="B4" s="263" t="s">
        <v>12</v>
      </c>
      <c r="C4" s="310" t="s">
        <v>13</v>
      </c>
      <c r="D4" s="310"/>
      <c r="E4" s="310"/>
      <c r="F4" s="263"/>
      <c r="G4" s="16">
        <v>0</v>
      </c>
      <c r="H4" s="264"/>
      <c r="I4" s="261" t="s">
        <v>12</v>
      </c>
      <c r="J4" s="261" t="s">
        <v>14</v>
      </c>
      <c r="K4" s="261"/>
      <c r="L4" s="18">
        <v>992341.8</v>
      </c>
    </row>
    <row r="5" spans="1:12" x14ac:dyDescent="0.2">
      <c r="A5" s="262"/>
      <c r="B5" s="263" t="s">
        <v>15</v>
      </c>
      <c r="C5" s="310" t="s">
        <v>16</v>
      </c>
      <c r="D5" s="310"/>
      <c r="E5" s="310"/>
      <c r="F5" s="263"/>
      <c r="G5" s="16">
        <v>0</v>
      </c>
      <c r="H5" s="264"/>
      <c r="I5" s="261" t="s">
        <v>17</v>
      </c>
      <c r="J5" s="261" t="s">
        <v>18</v>
      </c>
      <c r="K5" s="261"/>
      <c r="L5" s="18">
        <v>0</v>
      </c>
    </row>
    <row r="6" spans="1:12" x14ac:dyDescent="0.2">
      <c r="A6" s="262"/>
      <c r="B6" s="263" t="s">
        <v>19</v>
      </c>
      <c r="C6" s="310" t="s">
        <v>20</v>
      </c>
      <c r="D6" s="310"/>
      <c r="E6" s="310"/>
      <c r="F6" s="263"/>
      <c r="G6" s="16">
        <v>0</v>
      </c>
      <c r="H6" s="264"/>
      <c r="I6" s="261" t="s">
        <v>19</v>
      </c>
      <c r="J6" s="261" t="s">
        <v>21</v>
      </c>
      <c r="K6" s="261"/>
      <c r="L6" s="18">
        <v>2963764.77</v>
      </c>
    </row>
    <row r="7" spans="1:12" x14ac:dyDescent="0.2">
      <c r="A7" s="262"/>
      <c r="B7" s="263" t="s">
        <v>22</v>
      </c>
      <c r="C7" s="310" t="s">
        <v>23</v>
      </c>
      <c r="D7" s="310"/>
      <c r="E7" s="310"/>
      <c r="F7" s="263"/>
      <c r="G7" s="16">
        <v>51939725.93</v>
      </c>
      <c r="H7" s="264"/>
      <c r="I7" s="261" t="s">
        <v>22</v>
      </c>
      <c r="J7" s="261" t="s">
        <v>24</v>
      </c>
      <c r="K7" s="261"/>
      <c r="L7" s="18">
        <v>192692.29</v>
      </c>
    </row>
    <row r="8" spans="1:12" x14ac:dyDescent="0.2">
      <c r="A8" s="262"/>
      <c r="B8" s="263" t="s">
        <v>25</v>
      </c>
      <c r="C8" s="310" t="s">
        <v>26</v>
      </c>
      <c r="D8" s="310"/>
      <c r="E8" s="310"/>
      <c r="F8" s="263"/>
      <c r="G8" s="16">
        <v>0</v>
      </c>
      <c r="H8" s="264"/>
      <c r="I8" s="261"/>
      <c r="J8" s="261"/>
      <c r="K8" s="261"/>
      <c r="L8" s="265"/>
    </row>
    <row r="9" spans="1:12" x14ac:dyDescent="0.2">
      <c r="A9" s="263"/>
      <c r="B9" s="263"/>
      <c r="C9" s="310"/>
      <c r="D9" s="310"/>
      <c r="E9" s="310"/>
      <c r="F9" s="263"/>
      <c r="G9" s="263"/>
      <c r="H9" s="264" t="s">
        <v>3</v>
      </c>
      <c r="I9" s="312" t="s">
        <v>27</v>
      </c>
      <c r="J9" s="312"/>
      <c r="K9" s="261"/>
      <c r="L9" s="12">
        <f>L11+L14+L18+L17</f>
        <v>23747182.010000002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63"/>
      <c r="G10" s="13">
        <f>G11-G12</f>
        <v>0</v>
      </c>
      <c r="H10" s="264" t="s">
        <v>1</v>
      </c>
      <c r="I10" s="314" t="s">
        <v>29</v>
      </c>
      <c r="J10" s="314"/>
      <c r="K10" s="261"/>
      <c r="L10" s="12">
        <f>L11+L14</f>
        <v>23747182.010000002</v>
      </c>
    </row>
    <row r="11" spans="1:12" x14ac:dyDescent="0.2">
      <c r="A11" s="262"/>
      <c r="B11" s="263" t="s">
        <v>12</v>
      </c>
      <c r="C11" s="310" t="s">
        <v>30</v>
      </c>
      <c r="D11" s="310"/>
      <c r="E11" s="310"/>
      <c r="F11" s="263"/>
      <c r="G11" s="16">
        <v>0</v>
      </c>
      <c r="H11" s="264"/>
      <c r="I11" s="261" t="s">
        <v>12</v>
      </c>
      <c r="J11" s="261" t="s">
        <v>31</v>
      </c>
      <c r="K11" s="261"/>
      <c r="L11" s="12">
        <f>L12-L13</f>
        <v>19923480.560000002</v>
      </c>
    </row>
    <row r="12" spans="1:12" x14ac:dyDescent="0.2">
      <c r="A12" s="262"/>
      <c r="B12" s="263" t="s">
        <v>15</v>
      </c>
      <c r="C12" s="310" t="s">
        <v>32</v>
      </c>
      <c r="D12" s="310"/>
      <c r="E12" s="310"/>
      <c r="F12" s="263" t="s">
        <v>33</v>
      </c>
      <c r="G12" s="16">
        <v>0</v>
      </c>
      <c r="H12" s="264"/>
      <c r="I12" s="261"/>
      <c r="J12" s="261" t="s">
        <v>31</v>
      </c>
      <c r="K12" s="261"/>
      <c r="L12" s="18">
        <v>21641742.120000001</v>
      </c>
    </row>
    <row r="13" spans="1:12" x14ac:dyDescent="0.2">
      <c r="A13" s="263"/>
      <c r="B13" s="263"/>
      <c r="C13" s="310"/>
      <c r="D13" s="310"/>
      <c r="E13" s="310"/>
      <c r="F13" s="263"/>
      <c r="G13" s="263"/>
      <c r="H13" s="264"/>
      <c r="I13" s="261"/>
      <c r="J13" s="261" t="s">
        <v>34</v>
      </c>
      <c r="K13" s="263" t="s">
        <v>33</v>
      </c>
      <c r="L13" s="18">
        <v>1718261.56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63"/>
      <c r="G14" s="13">
        <f>G15+G22+G33-G20-G27</f>
        <v>8207753.4100000001</v>
      </c>
      <c r="H14" s="264"/>
      <c r="I14" s="261" t="s">
        <v>15</v>
      </c>
      <c r="J14" s="261" t="s">
        <v>36</v>
      </c>
      <c r="K14" s="261"/>
      <c r="L14" s="12">
        <f>L15-L16</f>
        <v>3823701.4499999997</v>
      </c>
    </row>
    <row r="15" spans="1:12" x14ac:dyDescent="0.2">
      <c r="A15" s="262"/>
      <c r="B15" s="263" t="s">
        <v>37</v>
      </c>
      <c r="C15" s="310" t="s">
        <v>38</v>
      </c>
      <c r="D15" s="310"/>
      <c r="E15" s="310"/>
      <c r="F15" s="263"/>
      <c r="G15" s="16">
        <v>-8592</v>
      </c>
      <c r="H15" s="264"/>
      <c r="I15" s="261"/>
      <c r="J15" s="261" t="s">
        <v>36</v>
      </c>
      <c r="K15" s="261"/>
      <c r="L15" s="18">
        <v>3842453.88</v>
      </c>
    </row>
    <row r="16" spans="1:12" x14ac:dyDescent="0.2">
      <c r="A16" s="262"/>
      <c r="B16" s="283" t="s">
        <v>256</v>
      </c>
      <c r="C16" s="283" t="s">
        <v>257</v>
      </c>
      <c r="D16" s="263"/>
      <c r="E16" s="263"/>
      <c r="F16" s="263"/>
      <c r="G16" s="16">
        <f>G17+G18</f>
        <v>0</v>
      </c>
      <c r="H16" s="264"/>
      <c r="I16" s="261"/>
      <c r="J16" s="261" t="s">
        <v>40</v>
      </c>
      <c r="K16" s="263" t="s">
        <v>33</v>
      </c>
      <c r="L16" s="18">
        <v>18752.43</v>
      </c>
    </row>
    <row r="17" spans="1:12" x14ac:dyDescent="0.2">
      <c r="A17" s="262"/>
      <c r="B17" s="283" t="s">
        <v>258</v>
      </c>
      <c r="C17" s="315" t="s">
        <v>259</v>
      </c>
      <c r="D17" s="315"/>
      <c r="E17" s="315"/>
      <c r="F17" s="283"/>
      <c r="G17" s="16">
        <v>0</v>
      </c>
      <c r="H17" s="264"/>
      <c r="I17" s="261" t="s">
        <v>19</v>
      </c>
      <c r="J17" s="45" t="s">
        <v>248</v>
      </c>
      <c r="K17" s="261"/>
      <c r="L17" s="282">
        <v>0</v>
      </c>
    </row>
    <row r="18" spans="1:12" x14ac:dyDescent="0.2">
      <c r="A18" s="262"/>
      <c r="B18" s="283" t="s">
        <v>260</v>
      </c>
      <c r="C18" s="315" t="s">
        <v>262</v>
      </c>
      <c r="D18" s="315"/>
      <c r="E18" s="315"/>
      <c r="F18" s="283"/>
      <c r="G18" s="16">
        <v>0</v>
      </c>
      <c r="H18" s="264" t="s">
        <v>2</v>
      </c>
      <c r="I18" s="314" t="s">
        <v>44</v>
      </c>
      <c r="J18" s="314"/>
      <c r="K18" s="261"/>
      <c r="L18" s="18">
        <v>0</v>
      </c>
    </row>
    <row r="19" spans="1:12" x14ac:dyDescent="0.2">
      <c r="A19" s="262"/>
      <c r="B19" s="283" t="s">
        <v>263</v>
      </c>
      <c r="C19" s="315" t="s">
        <v>261</v>
      </c>
      <c r="D19" s="315"/>
      <c r="E19" s="315"/>
      <c r="F19" s="283"/>
      <c r="G19" s="16">
        <v>0</v>
      </c>
      <c r="H19" s="264"/>
      <c r="I19" s="261"/>
      <c r="J19" s="261"/>
      <c r="K19" s="261"/>
      <c r="L19" s="265"/>
    </row>
    <row r="20" spans="1:12" x14ac:dyDescent="0.2">
      <c r="A20" s="262"/>
      <c r="B20" s="283" t="s">
        <v>264</v>
      </c>
      <c r="C20" s="310" t="s">
        <v>39</v>
      </c>
      <c r="D20" s="310"/>
      <c r="E20" s="310"/>
      <c r="F20" s="263" t="s">
        <v>33</v>
      </c>
      <c r="G20" s="16">
        <v>0</v>
      </c>
      <c r="H20" s="264" t="s">
        <v>4</v>
      </c>
      <c r="I20" s="312" t="s">
        <v>46</v>
      </c>
      <c r="J20" s="312"/>
      <c r="K20" s="261"/>
      <c r="L20" s="18">
        <v>527593.31999999995</v>
      </c>
    </row>
    <row r="21" spans="1:12" x14ac:dyDescent="0.2">
      <c r="A21" s="262"/>
      <c r="B21" s="283" t="s">
        <v>268</v>
      </c>
      <c r="C21" s="318" t="s">
        <v>275</v>
      </c>
      <c r="D21" s="310"/>
      <c r="E21" s="310"/>
      <c r="F21" s="283" t="s">
        <v>33</v>
      </c>
      <c r="G21" s="16">
        <v>0</v>
      </c>
      <c r="H21" s="264"/>
      <c r="I21" s="261"/>
      <c r="J21" s="261"/>
      <c r="K21" s="261"/>
      <c r="L21" s="265"/>
    </row>
    <row r="22" spans="1:12" x14ac:dyDescent="0.2">
      <c r="A22" s="262"/>
      <c r="B22" s="283" t="s">
        <v>265</v>
      </c>
      <c r="C22" s="310" t="s">
        <v>41</v>
      </c>
      <c r="D22" s="310"/>
      <c r="E22" s="310"/>
      <c r="F22" s="263"/>
      <c r="G22" s="16">
        <v>8207918</v>
      </c>
      <c r="H22" s="264" t="s">
        <v>5</v>
      </c>
      <c r="I22" s="312" t="s">
        <v>48</v>
      </c>
      <c r="J22" s="312"/>
      <c r="K22" s="261"/>
      <c r="L22" s="12">
        <f>L23+L28+L29+L30+L32</f>
        <v>5050000</v>
      </c>
    </row>
    <row r="23" spans="1:12" x14ac:dyDescent="0.2">
      <c r="A23" s="262"/>
      <c r="B23" s="283" t="s">
        <v>256</v>
      </c>
      <c r="C23" s="283" t="s">
        <v>257</v>
      </c>
      <c r="D23" s="263"/>
      <c r="E23" s="263"/>
      <c r="F23" s="263"/>
      <c r="G23" s="16">
        <f>G24+G25</f>
        <v>0</v>
      </c>
      <c r="H23" s="264"/>
      <c r="I23" s="261" t="s">
        <v>12</v>
      </c>
      <c r="J23" s="261" t="s">
        <v>50</v>
      </c>
      <c r="K23" s="261"/>
      <c r="L23" s="18">
        <v>5050000</v>
      </c>
    </row>
    <row r="24" spans="1:12" x14ac:dyDescent="0.2">
      <c r="A24" s="262"/>
      <c r="B24" s="283" t="s">
        <v>258</v>
      </c>
      <c r="C24" s="283" t="s">
        <v>266</v>
      </c>
      <c r="D24" s="283"/>
      <c r="E24" s="283"/>
      <c r="F24" s="283"/>
      <c r="G24" s="16">
        <v>0</v>
      </c>
      <c r="H24" s="264"/>
      <c r="I24" s="261"/>
      <c r="J24" s="261" t="s">
        <v>52</v>
      </c>
      <c r="K24" s="261"/>
      <c r="L24" s="18">
        <v>5050000</v>
      </c>
    </row>
    <row r="25" spans="1:12" x14ac:dyDescent="0.2">
      <c r="A25" s="262"/>
      <c r="B25" s="283" t="s">
        <v>260</v>
      </c>
      <c r="C25" s="283" t="s">
        <v>267</v>
      </c>
      <c r="D25" s="283"/>
      <c r="E25" s="283"/>
      <c r="F25" s="283"/>
      <c r="G25" s="16">
        <v>0</v>
      </c>
      <c r="H25" s="264"/>
      <c r="I25" s="261"/>
      <c r="J25" s="261" t="s">
        <v>54</v>
      </c>
      <c r="K25" s="263" t="s">
        <v>33</v>
      </c>
      <c r="L25" s="267">
        <v>0</v>
      </c>
    </row>
    <row r="26" spans="1:12" x14ac:dyDescent="0.2">
      <c r="A26" s="262"/>
      <c r="B26" s="283" t="s">
        <v>255</v>
      </c>
      <c r="C26" s="283" t="s">
        <v>261</v>
      </c>
      <c r="D26" s="283"/>
      <c r="E26" s="283"/>
      <c r="F26" s="283"/>
      <c r="G26" s="16">
        <v>0</v>
      </c>
      <c r="H26" s="264"/>
      <c r="I26" s="261" t="s">
        <v>15</v>
      </c>
      <c r="J26" s="261" t="s">
        <v>55</v>
      </c>
      <c r="K26" s="261"/>
      <c r="L26" s="18">
        <v>0</v>
      </c>
    </row>
    <row r="27" spans="1:12" x14ac:dyDescent="0.2">
      <c r="B27" s="283" t="s">
        <v>264</v>
      </c>
      <c r="C27" s="310" t="s">
        <v>43</v>
      </c>
      <c r="D27" s="310"/>
      <c r="E27" s="310"/>
      <c r="F27" s="263" t="s">
        <v>33</v>
      </c>
      <c r="G27" s="16">
        <v>0</v>
      </c>
      <c r="H27" s="264"/>
      <c r="I27" s="261" t="s">
        <v>19</v>
      </c>
      <c r="J27" s="261" t="s">
        <v>57</v>
      </c>
      <c r="K27" s="261"/>
      <c r="L27" s="18">
        <v>0</v>
      </c>
    </row>
    <row r="28" spans="1:12" x14ac:dyDescent="0.2">
      <c r="A28" s="262"/>
      <c r="B28" s="283" t="s">
        <v>268</v>
      </c>
      <c r="C28" s="315" t="s">
        <v>269</v>
      </c>
      <c r="D28" s="316"/>
      <c r="E28" s="316"/>
      <c r="F28" s="283" t="s">
        <v>33</v>
      </c>
      <c r="G28" s="16">
        <v>0</v>
      </c>
      <c r="H28" s="264"/>
      <c r="I28" s="261" t="s">
        <v>22</v>
      </c>
      <c r="J28" s="261" t="s">
        <v>59</v>
      </c>
      <c r="K28" s="261"/>
      <c r="L28" s="18">
        <v>0</v>
      </c>
    </row>
    <row r="29" spans="1:12" x14ac:dyDescent="0.2">
      <c r="A29" s="262"/>
      <c r="B29" s="283" t="s">
        <v>270</v>
      </c>
      <c r="C29" s="315" t="s">
        <v>271</v>
      </c>
      <c r="D29" s="315"/>
      <c r="E29" s="315"/>
      <c r="F29" s="283"/>
      <c r="G29" s="288">
        <v>0</v>
      </c>
      <c r="H29" s="264"/>
      <c r="I29" s="261" t="s">
        <v>25</v>
      </c>
      <c r="J29" s="261" t="s">
        <v>61</v>
      </c>
      <c r="K29" s="261"/>
      <c r="L29" s="18">
        <v>0</v>
      </c>
    </row>
    <row r="30" spans="1:12" x14ac:dyDescent="0.2">
      <c r="A30" s="262"/>
      <c r="B30" s="263" t="s">
        <v>22</v>
      </c>
      <c r="C30" s="310" t="s">
        <v>14</v>
      </c>
      <c r="D30" s="310"/>
      <c r="E30" s="310"/>
      <c r="F30" s="263"/>
      <c r="G30" s="286">
        <f>G31-G32</f>
        <v>-4047</v>
      </c>
      <c r="H30" s="264"/>
      <c r="I30" s="261" t="s">
        <v>63</v>
      </c>
      <c r="J30" s="261" t="s">
        <v>64</v>
      </c>
      <c r="K30" s="261"/>
      <c r="L30" s="18">
        <v>0</v>
      </c>
    </row>
    <row r="31" spans="1:12" x14ac:dyDescent="0.2">
      <c r="A31" s="262"/>
      <c r="B31" s="263" t="s">
        <v>25</v>
      </c>
      <c r="C31" s="310" t="s">
        <v>45</v>
      </c>
      <c r="D31" s="310"/>
      <c r="E31" s="310"/>
      <c r="F31" s="263"/>
      <c r="G31" s="17">
        <v>-4047</v>
      </c>
      <c r="H31" s="264"/>
      <c r="I31" s="261" t="s">
        <v>65</v>
      </c>
      <c r="J31" s="261" t="s">
        <v>66</v>
      </c>
      <c r="K31" s="261"/>
      <c r="L31" s="18">
        <v>0</v>
      </c>
    </row>
    <row r="32" spans="1:12" x14ac:dyDescent="0.2">
      <c r="A32" s="262"/>
      <c r="B32" s="283" t="s">
        <v>272</v>
      </c>
      <c r="C32" s="315" t="s">
        <v>273</v>
      </c>
      <c r="D32" s="316"/>
      <c r="E32" s="316"/>
      <c r="F32" s="263"/>
      <c r="G32" s="17">
        <v>0</v>
      </c>
      <c r="H32" s="264"/>
      <c r="I32" s="261" t="s">
        <v>68</v>
      </c>
      <c r="J32" s="261" t="s">
        <v>85</v>
      </c>
      <c r="K32" s="263" t="s">
        <v>33</v>
      </c>
      <c r="L32" s="12">
        <f>-L33-L35+L36</f>
        <v>0</v>
      </c>
    </row>
    <row r="33" spans="1:12" x14ac:dyDescent="0.2">
      <c r="B33" s="283" t="s">
        <v>274</v>
      </c>
      <c r="C33" s="310" t="s">
        <v>47</v>
      </c>
      <c r="D33" s="310"/>
      <c r="E33" s="310"/>
      <c r="F33" s="263"/>
      <c r="G33" s="16">
        <v>8427.41</v>
      </c>
      <c r="H33" s="264"/>
      <c r="I33" s="261"/>
      <c r="J33" s="261" t="s">
        <v>70</v>
      </c>
      <c r="K33" s="263" t="s">
        <v>33</v>
      </c>
      <c r="L33" s="18">
        <v>0</v>
      </c>
    </row>
    <row r="34" spans="1:12" x14ac:dyDescent="0.2">
      <c r="B34" s="283"/>
      <c r="C34" s="317"/>
      <c r="D34" s="317"/>
      <c r="E34" s="317"/>
      <c r="F34" s="317"/>
      <c r="G34" s="16"/>
      <c r="H34" s="264"/>
      <c r="I34" s="261"/>
      <c r="J34" s="261"/>
      <c r="K34" s="263"/>
      <c r="L34" s="18"/>
    </row>
    <row r="35" spans="1:12" x14ac:dyDescent="0.2">
      <c r="A35" s="262" t="s">
        <v>5</v>
      </c>
      <c r="B35" s="262" t="s">
        <v>49</v>
      </c>
      <c r="C35" s="310"/>
      <c r="D35" s="310"/>
      <c r="E35" s="310"/>
      <c r="F35" s="263"/>
      <c r="G35" s="10">
        <f>G36-G37-G38</f>
        <v>-202415.63</v>
      </c>
      <c r="H35" s="264"/>
      <c r="I35" s="261"/>
      <c r="J35" s="261" t="s">
        <v>71</v>
      </c>
      <c r="K35" s="263" t="s">
        <v>33</v>
      </c>
      <c r="L35" s="18">
        <v>0</v>
      </c>
    </row>
    <row r="36" spans="1:12" x14ac:dyDescent="0.2">
      <c r="A36" s="262"/>
      <c r="B36" s="263" t="s">
        <v>12</v>
      </c>
      <c r="C36" s="310" t="s">
        <v>51</v>
      </c>
      <c r="D36" s="310"/>
      <c r="E36" s="310"/>
      <c r="F36" s="263"/>
      <c r="G36" s="17">
        <v>462.86</v>
      </c>
      <c r="H36" s="264"/>
      <c r="I36" s="266"/>
      <c r="J36" s="261" t="s">
        <v>77</v>
      </c>
      <c r="K36" s="261"/>
      <c r="L36" s="18">
        <v>0</v>
      </c>
    </row>
    <row r="37" spans="1:12" x14ac:dyDescent="0.2">
      <c r="A37" s="262"/>
      <c r="B37" s="263"/>
      <c r="C37" s="310" t="s">
        <v>53</v>
      </c>
      <c r="D37" s="310"/>
      <c r="E37" s="310"/>
      <c r="F37" s="263" t="s">
        <v>33</v>
      </c>
      <c r="G37" s="17">
        <v>202878.49</v>
      </c>
      <c r="H37" s="264" t="s">
        <v>6</v>
      </c>
      <c r="I37" s="312" t="s">
        <v>74</v>
      </c>
      <c r="J37" s="312"/>
      <c r="K37" s="261"/>
      <c r="L37" s="12">
        <f>L38+L39</f>
        <v>27307385.039999999</v>
      </c>
    </row>
    <row r="38" spans="1:12" x14ac:dyDescent="0.2">
      <c r="A38" s="262"/>
      <c r="B38" s="263"/>
      <c r="C38" s="313"/>
      <c r="D38" s="313"/>
      <c r="E38" s="313"/>
      <c r="G38" s="17">
        <v>0</v>
      </c>
      <c r="H38" s="264"/>
      <c r="I38" s="261" t="s">
        <v>12</v>
      </c>
      <c r="J38" s="261" t="s">
        <v>75</v>
      </c>
      <c r="K38" s="261"/>
      <c r="L38" s="18">
        <v>9428886.9100000001</v>
      </c>
    </row>
    <row r="39" spans="1:12" x14ac:dyDescent="0.2">
      <c r="A39" s="262" t="s">
        <v>6</v>
      </c>
      <c r="B39" s="262" t="s">
        <v>56</v>
      </c>
      <c r="C39" s="310"/>
      <c r="D39" s="310"/>
      <c r="E39" s="310"/>
      <c r="F39" s="263"/>
      <c r="G39" s="9"/>
      <c r="H39" s="264"/>
      <c r="I39" s="261" t="s">
        <v>15</v>
      </c>
      <c r="J39" s="261" t="s">
        <v>77</v>
      </c>
      <c r="K39" s="261"/>
      <c r="L39" s="18">
        <v>17878498.129999999</v>
      </c>
    </row>
    <row r="40" spans="1:12" x14ac:dyDescent="0.2">
      <c r="A40" s="263"/>
      <c r="B40" s="263"/>
      <c r="C40" s="310" t="s">
        <v>58</v>
      </c>
      <c r="D40" s="310"/>
      <c r="E40" s="310"/>
      <c r="F40" s="263"/>
      <c r="G40" s="10">
        <v>0</v>
      </c>
      <c r="H40" s="264"/>
      <c r="I40" s="261"/>
      <c r="J40" s="261"/>
      <c r="K40" s="261"/>
      <c r="L40" s="265"/>
    </row>
    <row r="41" spans="1:12" x14ac:dyDescent="0.2">
      <c r="A41" s="261"/>
      <c r="B41" s="263"/>
      <c r="C41" s="310" t="s">
        <v>60</v>
      </c>
      <c r="D41" s="310"/>
      <c r="E41" s="310"/>
      <c r="F41" s="263" t="s">
        <v>33</v>
      </c>
      <c r="G41" s="10">
        <v>0</v>
      </c>
      <c r="H41" s="264"/>
      <c r="I41" s="261"/>
      <c r="J41" s="261"/>
      <c r="K41" s="261"/>
      <c r="L41" s="265"/>
    </row>
    <row r="42" spans="1:12" x14ac:dyDescent="0.2">
      <c r="A42" s="261"/>
      <c r="B42" s="263"/>
      <c r="C42" s="310" t="s">
        <v>62</v>
      </c>
      <c r="D42" s="310"/>
      <c r="E42" s="310"/>
      <c r="F42" s="263" t="s">
        <v>33</v>
      </c>
      <c r="G42" s="17">
        <v>0</v>
      </c>
      <c r="H42" s="264"/>
      <c r="I42" s="261"/>
      <c r="J42" s="261"/>
      <c r="K42" s="261"/>
      <c r="L42" s="265"/>
    </row>
    <row r="43" spans="1:12" x14ac:dyDescent="0.2">
      <c r="A43" s="284" t="s">
        <v>80</v>
      </c>
      <c r="B43" s="262" t="s">
        <v>67</v>
      </c>
      <c r="C43" s="310"/>
      <c r="D43" s="310"/>
      <c r="E43" s="310"/>
      <c r="F43" s="263"/>
      <c r="G43" s="17">
        <f>G44+G47</f>
        <v>19.39000000001397</v>
      </c>
      <c r="H43" s="264"/>
      <c r="I43" s="261"/>
      <c r="J43" s="261"/>
      <c r="K43" s="261"/>
      <c r="L43" s="265"/>
    </row>
    <row r="44" spans="1:12" x14ac:dyDescent="0.2">
      <c r="A44" s="261"/>
      <c r="B44" s="263" t="s">
        <v>12</v>
      </c>
      <c r="C44" s="310" t="s">
        <v>69</v>
      </c>
      <c r="D44" s="310"/>
      <c r="E44" s="310"/>
      <c r="F44" s="263"/>
      <c r="G44" s="10">
        <f>G45-G46</f>
        <v>0</v>
      </c>
      <c r="H44" s="264"/>
      <c r="I44" s="261"/>
      <c r="J44" s="261"/>
      <c r="K44" s="261"/>
      <c r="L44" s="265"/>
    </row>
    <row r="45" spans="1:12" x14ac:dyDescent="0.2">
      <c r="A45" s="261"/>
      <c r="B45" s="263"/>
      <c r="C45" s="310" t="s">
        <v>69</v>
      </c>
      <c r="D45" s="310"/>
      <c r="E45" s="310"/>
      <c r="F45" s="263"/>
      <c r="G45" s="17">
        <v>106609.58</v>
      </c>
      <c r="H45" s="264"/>
      <c r="I45" s="261"/>
      <c r="J45" s="261"/>
      <c r="K45" s="261"/>
      <c r="L45" s="265"/>
    </row>
    <row r="46" spans="1:12" x14ac:dyDescent="0.2">
      <c r="A46" s="261"/>
      <c r="B46" s="261"/>
      <c r="C46" s="310" t="s">
        <v>72</v>
      </c>
      <c r="D46" s="310"/>
      <c r="E46" s="310"/>
      <c r="F46" s="263" t="s">
        <v>33</v>
      </c>
      <c r="G46" s="18">
        <v>106609.58</v>
      </c>
      <c r="H46" s="266"/>
      <c r="I46" s="261"/>
      <c r="J46" s="261"/>
      <c r="K46" s="261"/>
      <c r="L46" s="265"/>
    </row>
    <row r="47" spans="1:12" x14ac:dyDescent="0.2">
      <c r="A47" s="261"/>
      <c r="B47" s="261" t="s">
        <v>15</v>
      </c>
      <c r="C47" s="310" t="s">
        <v>73</v>
      </c>
      <c r="D47" s="310"/>
      <c r="E47" s="310"/>
      <c r="F47" s="261"/>
      <c r="G47" s="12">
        <f>G48-G49</f>
        <v>19.39000000001397</v>
      </c>
      <c r="H47" s="266"/>
      <c r="I47" s="261"/>
      <c r="J47" s="261"/>
      <c r="K47" s="261"/>
      <c r="L47" s="265"/>
    </row>
    <row r="48" spans="1:12" x14ac:dyDescent="0.2">
      <c r="A48" s="261"/>
      <c r="B48" s="261"/>
      <c r="C48" s="310" t="s">
        <v>73</v>
      </c>
      <c r="D48" s="310"/>
      <c r="E48" s="310"/>
      <c r="F48" s="261"/>
      <c r="G48" s="18">
        <v>617373.98</v>
      </c>
      <c r="H48" s="266"/>
      <c r="I48" s="261"/>
      <c r="J48" s="261"/>
      <c r="K48" s="261"/>
      <c r="L48" s="265"/>
    </row>
    <row r="49" spans="1:12" x14ac:dyDescent="0.2">
      <c r="B49" s="261"/>
      <c r="C49" s="310" t="s">
        <v>76</v>
      </c>
      <c r="D49" s="310"/>
      <c r="E49" s="310"/>
      <c r="F49" s="263" t="s">
        <v>33</v>
      </c>
      <c r="G49" s="18">
        <v>617354.59</v>
      </c>
      <c r="H49" s="266"/>
      <c r="I49" s="261"/>
      <c r="J49" s="261"/>
      <c r="K49" s="261"/>
      <c r="L49" s="265"/>
    </row>
    <row r="50" spans="1:12" x14ac:dyDescent="0.2">
      <c r="A50" s="261"/>
      <c r="B50" s="261" t="s">
        <v>19</v>
      </c>
      <c r="C50" s="310" t="s">
        <v>84</v>
      </c>
      <c r="D50" s="310"/>
      <c r="E50" s="310"/>
      <c r="F50" s="261"/>
      <c r="G50" s="265"/>
      <c r="H50" s="266"/>
      <c r="I50" s="261"/>
      <c r="J50" s="261"/>
      <c r="K50" s="261"/>
      <c r="L50" s="265"/>
    </row>
    <row r="51" spans="1:12" x14ac:dyDescent="0.2">
      <c r="C51" s="310" t="s">
        <v>78</v>
      </c>
      <c r="D51" s="310"/>
      <c r="E51" s="310"/>
      <c r="F51" s="261"/>
      <c r="H51" s="266"/>
      <c r="I51" s="261"/>
      <c r="J51" s="261"/>
      <c r="K51" s="261"/>
      <c r="L51" s="265"/>
    </row>
    <row r="52" spans="1:12" x14ac:dyDescent="0.2">
      <c r="A52" s="266"/>
      <c r="B52" s="261"/>
      <c r="C52" s="310" t="s">
        <v>79</v>
      </c>
      <c r="D52" s="310"/>
      <c r="E52" s="310"/>
      <c r="F52" s="263" t="s">
        <v>33</v>
      </c>
      <c r="G52" s="261"/>
      <c r="H52" s="264"/>
      <c r="I52" s="261"/>
      <c r="J52" s="261"/>
      <c r="K52" s="261"/>
      <c r="L52" s="265"/>
    </row>
    <row r="53" spans="1:12" x14ac:dyDescent="0.2">
      <c r="A53" s="266"/>
      <c r="B53" s="261"/>
      <c r="C53" s="263"/>
      <c r="D53" s="263"/>
      <c r="E53" s="263"/>
      <c r="F53" s="263"/>
      <c r="G53" s="261"/>
      <c r="H53" s="264"/>
      <c r="I53" s="261"/>
      <c r="J53" s="261"/>
      <c r="K53" s="261"/>
      <c r="L53" s="265"/>
    </row>
    <row r="54" spans="1:12" ht="13.5" thickBot="1" x14ac:dyDescent="0.25">
      <c r="A54" s="266" t="s">
        <v>80</v>
      </c>
      <c r="B54" s="284" t="s">
        <v>81</v>
      </c>
      <c r="C54" s="311"/>
      <c r="D54" s="311"/>
      <c r="E54" s="311"/>
      <c r="F54" s="311"/>
      <c r="G54" s="285">
        <v>839923.13</v>
      </c>
      <c r="H54" s="303"/>
      <c r="I54" s="304"/>
      <c r="J54" s="304"/>
      <c r="K54" s="304"/>
      <c r="L54" s="265"/>
    </row>
    <row r="55" spans="1:12" ht="14.25" thickTop="1" thickBot="1" x14ac:dyDescent="0.25">
      <c r="A55" s="305" t="s">
        <v>82</v>
      </c>
      <c r="B55" s="306"/>
      <c r="C55" s="306"/>
      <c r="D55" s="306"/>
      <c r="E55" s="306"/>
      <c r="F55" s="307"/>
      <c r="G55" s="15">
        <f>G40+G35+G30+G14+G10+G3+G54+G43</f>
        <v>60780959.230000004</v>
      </c>
      <c r="H55" s="308" t="s">
        <v>83</v>
      </c>
      <c r="I55" s="309"/>
      <c r="J55" s="309"/>
      <c r="K55" s="268"/>
      <c r="L55" s="19">
        <f>L3+L9+L22+L20+L37</f>
        <v>60780959.230000004</v>
      </c>
    </row>
    <row r="56" spans="1:12" ht="13.5" thickTop="1" x14ac:dyDescent="0.2">
      <c r="A56" s="266"/>
      <c r="B56" s="266"/>
      <c r="C56" s="266"/>
      <c r="D56" s="266"/>
      <c r="E56" s="266"/>
      <c r="F56" s="261"/>
      <c r="G56" s="45">
        <v>0</v>
      </c>
      <c r="L56" s="45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00000000-0004-0000-0300-000000000000}"/>
  </hyperlinks>
  <pageMargins left="0.7" right="0.7" top="0.75" bottom="0.75" header="0.3" footer="0.3"/>
  <legacy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"/>
  <sheetViews>
    <sheetView topLeftCell="A13" workbookViewId="0">
      <selection activeCell="O14" sqref="O14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"/>
  <sheetViews>
    <sheetView workbookViewId="0">
      <selection activeCell="Q23" sqref="Q23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"/>
  <sheetViews>
    <sheetView topLeftCell="A10" workbookViewId="0">
      <selection activeCell="M35" sqref="M35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3:I40"/>
  <sheetViews>
    <sheetView zoomScale="130" zoomScaleNormal="130" workbookViewId="0">
      <selection activeCell="A4" sqref="A4"/>
    </sheetView>
  </sheetViews>
  <sheetFormatPr defaultRowHeight="12.75" x14ac:dyDescent="0.2"/>
  <cols>
    <col min="1" max="1" width="6.28515625" style="21" customWidth="1"/>
    <col min="2" max="2" width="36.5703125" customWidth="1"/>
    <col min="3" max="3" width="17" customWidth="1"/>
    <col min="4" max="4" width="15.85546875" customWidth="1"/>
    <col min="5" max="5" width="12.85546875" customWidth="1"/>
    <col min="6" max="6" width="15.5703125" customWidth="1"/>
    <col min="7" max="7" width="14.140625" customWidth="1"/>
    <col min="8" max="8" width="16.42578125" customWidth="1"/>
    <col min="9" max="9" width="12.28515625" bestFit="1" customWidth="1"/>
  </cols>
  <sheetData>
    <row r="3" spans="1:8" ht="18" x14ac:dyDescent="0.25">
      <c r="A3" s="348" t="s">
        <v>250</v>
      </c>
      <c r="B3" s="348"/>
      <c r="C3" s="348"/>
      <c r="D3" s="348"/>
      <c r="E3" s="348"/>
      <c r="F3" s="348"/>
      <c r="G3" s="348"/>
    </row>
    <row r="4" spans="1:8" ht="13.5" thickBot="1" x14ac:dyDescent="0.25">
      <c r="A4" s="229" t="s">
        <v>132</v>
      </c>
      <c r="B4" s="230"/>
    </row>
    <row r="5" spans="1:8" x14ac:dyDescent="0.2">
      <c r="A5" s="22" t="s">
        <v>87</v>
      </c>
      <c r="B5" s="23" t="s">
        <v>88</v>
      </c>
      <c r="C5" s="110" t="s">
        <v>11</v>
      </c>
      <c r="D5" s="123" t="s">
        <v>230</v>
      </c>
      <c r="E5" s="115" t="s">
        <v>118</v>
      </c>
      <c r="F5" s="126"/>
      <c r="G5" s="231"/>
      <c r="H5" s="349" t="s">
        <v>124</v>
      </c>
    </row>
    <row r="6" spans="1:8" ht="12.75" customHeight="1" x14ac:dyDescent="0.2">
      <c r="A6" s="24"/>
      <c r="B6" s="25" t="s">
        <v>93</v>
      </c>
      <c r="C6" s="111"/>
      <c r="D6" s="124"/>
      <c r="E6" s="116" t="s">
        <v>9</v>
      </c>
      <c r="F6" s="127" t="s">
        <v>48</v>
      </c>
      <c r="G6" s="232" t="s">
        <v>119</v>
      </c>
      <c r="H6" s="350"/>
    </row>
    <row r="7" spans="1:8" ht="21.75" customHeight="1" thickBot="1" x14ac:dyDescent="0.25">
      <c r="A7" s="27"/>
      <c r="B7" s="198" t="s">
        <v>223</v>
      </c>
      <c r="C7" s="212" t="s">
        <v>11</v>
      </c>
      <c r="D7" s="211" t="s">
        <v>27</v>
      </c>
      <c r="E7" s="117"/>
      <c r="F7" s="128"/>
      <c r="G7" s="233"/>
      <c r="H7" s="351"/>
    </row>
    <row r="8" spans="1:8" x14ac:dyDescent="0.2">
      <c r="A8" s="29">
        <v>1</v>
      </c>
      <c r="B8" s="30" t="s">
        <v>98</v>
      </c>
      <c r="C8" s="35" t="e">
        <f>#REF!</f>
        <v>#REF!</v>
      </c>
      <c r="D8" s="35" t="e">
        <f>#REF!</f>
        <v>#REF!</v>
      </c>
      <c r="E8" s="35" t="e">
        <f>#REF!</f>
        <v>#REF!</v>
      </c>
      <c r="F8" s="35" t="e">
        <f>#REF!</f>
        <v>#REF!</v>
      </c>
      <c r="G8" s="35" t="e">
        <f>#REF!</f>
        <v>#REF!</v>
      </c>
      <c r="H8" s="48" t="e">
        <f>SUM(C8:G8)</f>
        <v>#REF!</v>
      </c>
    </row>
    <row r="9" spans="1:8" x14ac:dyDescent="0.2">
      <c r="A9" s="31">
        <v>2</v>
      </c>
      <c r="B9" s="79" t="s">
        <v>189</v>
      </c>
      <c r="C9" s="36" t="e">
        <f>#REF!</f>
        <v>#REF!</v>
      </c>
      <c r="D9" s="36" t="e">
        <f>#REF!</f>
        <v>#REF!</v>
      </c>
      <c r="E9" s="36" t="e">
        <f>#REF!</f>
        <v>#REF!</v>
      </c>
      <c r="F9" s="36" t="e">
        <f>#REF!</f>
        <v>#REF!</v>
      </c>
      <c r="G9" s="36" t="e">
        <f>#REF!</f>
        <v>#REF!</v>
      </c>
      <c r="H9" s="46" t="e">
        <f t="shared" ref="H9:H37" si="0">SUM(C9:G9)</f>
        <v>#REF!</v>
      </c>
    </row>
    <row r="10" spans="1:8" x14ac:dyDescent="0.2">
      <c r="A10" s="31">
        <v>3</v>
      </c>
      <c r="B10" s="32" t="s">
        <v>99</v>
      </c>
      <c r="C10" s="36" t="e">
        <f>#REF!</f>
        <v>#REF!</v>
      </c>
      <c r="D10" s="36" t="e">
        <f>#REF!</f>
        <v>#REF!</v>
      </c>
      <c r="E10" s="36" t="e">
        <f>#REF!</f>
        <v>#REF!</v>
      </c>
      <c r="F10" s="36" t="e">
        <f>#REF!</f>
        <v>#REF!</v>
      </c>
      <c r="G10" s="36" t="e">
        <f>#REF!</f>
        <v>#REF!</v>
      </c>
      <c r="H10" s="46" t="e">
        <f t="shared" si="0"/>
        <v>#REF!</v>
      </c>
    </row>
    <row r="11" spans="1:8" x14ac:dyDescent="0.2">
      <c r="A11" s="31">
        <v>4</v>
      </c>
      <c r="B11" s="32" t="s">
        <v>100</v>
      </c>
      <c r="C11" s="36" t="e">
        <f>#REF!</f>
        <v>#REF!</v>
      </c>
      <c r="D11" s="36" t="e">
        <f>#REF!</f>
        <v>#REF!</v>
      </c>
      <c r="E11" s="36" t="e">
        <f>#REF!</f>
        <v>#REF!</v>
      </c>
      <c r="F11" s="36" t="e">
        <f>#REF!</f>
        <v>#REF!</v>
      </c>
      <c r="G11" s="36" t="e">
        <f>#REF!</f>
        <v>#REF!</v>
      </c>
      <c r="H11" s="46" t="e">
        <f t="shared" si="0"/>
        <v>#REF!</v>
      </c>
    </row>
    <row r="12" spans="1:8" x14ac:dyDescent="0.2">
      <c r="A12" s="31">
        <v>5</v>
      </c>
      <c r="B12" s="32" t="s">
        <v>184</v>
      </c>
      <c r="C12" s="36" t="e">
        <f>#REF!</f>
        <v>#REF!</v>
      </c>
      <c r="D12" s="36" t="e">
        <f>#REF!</f>
        <v>#REF!</v>
      </c>
      <c r="E12" s="36" t="e">
        <f>#REF!</f>
        <v>#REF!</v>
      </c>
      <c r="F12" s="36" t="e">
        <f>#REF!</f>
        <v>#REF!</v>
      </c>
      <c r="G12" s="36" t="e">
        <f>#REF!</f>
        <v>#REF!</v>
      </c>
      <c r="H12" s="46" t="e">
        <f t="shared" si="0"/>
        <v>#REF!</v>
      </c>
    </row>
    <row r="13" spans="1:8" x14ac:dyDescent="0.2">
      <c r="A13" s="31">
        <v>6</v>
      </c>
      <c r="B13" s="79" t="s">
        <v>190</v>
      </c>
      <c r="C13" s="36" t="e">
        <f>#REF!</f>
        <v>#REF!</v>
      </c>
      <c r="D13" s="36" t="e">
        <f>#REF!</f>
        <v>#REF!</v>
      </c>
      <c r="E13" s="36" t="e">
        <f>#REF!</f>
        <v>#REF!</v>
      </c>
      <c r="F13" s="36" t="e">
        <f>#REF!</f>
        <v>#REF!</v>
      </c>
      <c r="G13" s="36" t="e">
        <f>#REF!</f>
        <v>#REF!</v>
      </c>
      <c r="H13" s="46" t="e">
        <f t="shared" si="0"/>
        <v>#REF!</v>
      </c>
    </row>
    <row r="14" spans="1:8" x14ac:dyDescent="0.2">
      <c r="A14" s="31">
        <v>7</v>
      </c>
      <c r="B14" s="32" t="s">
        <v>101</v>
      </c>
      <c r="C14" s="36">
        <f>'ZİRVE SİGORTA LTD. 2023'!$L3</f>
        <v>22656821.189999998</v>
      </c>
      <c r="D14" s="36">
        <f>'ZİRVE SİGORTA LTD. 2023'!$L9</f>
        <v>60828783.550000004</v>
      </c>
      <c r="E14" s="36">
        <f>'ZİRVE SİGORTA LTD. 2023'!$L20</f>
        <v>0</v>
      </c>
      <c r="F14" s="36">
        <f>'ZİRVE SİGORTA LTD. 2023'!$L22</f>
        <v>20366734.969999999</v>
      </c>
      <c r="G14" s="36">
        <f>'ZİRVE SİGORTA LTD. 2023'!$L36</f>
        <v>366734.97</v>
      </c>
      <c r="H14" s="46">
        <f t="shared" si="0"/>
        <v>104219074.68000001</v>
      </c>
    </row>
    <row r="15" spans="1:8" x14ac:dyDescent="0.2">
      <c r="A15" s="31">
        <v>8</v>
      </c>
      <c r="B15" s="32" t="s">
        <v>134</v>
      </c>
      <c r="C15" s="36" t="e">
        <f>#REF!</f>
        <v>#REF!</v>
      </c>
      <c r="D15" s="36" t="e">
        <f>#REF!</f>
        <v>#REF!</v>
      </c>
      <c r="E15" s="36" t="e">
        <f>#REF!</f>
        <v>#REF!</v>
      </c>
      <c r="F15" s="36" t="e">
        <f>#REF!</f>
        <v>#REF!</v>
      </c>
      <c r="G15" s="36" t="e">
        <f>#REF!</f>
        <v>#REF!</v>
      </c>
      <c r="H15" s="46" t="e">
        <f t="shared" si="0"/>
        <v>#REF!</v>
      </c>
    </row>
    <row r="16" spans="1:8" x14ac:dyDescent="0.2">
      <c r="A16" s="31">
        <v>9</v>
      </c>
      <c r="B16" s="32" t="s">
        <v>102</v>
      </c>
      <c r="C16" s="36">
        <f>'TÜRK SİGORTA 2023'!$L3</f>
        <v>9148206.7300000004</v>
      </c>
      <c r="D16" s="36">
        <f>'TÜRK SİGORTA 2023'!$L9</f>
        <v>9568482.9499999993</v>
      </c>
      <c r="E16" s="36">
        <f>'TÜRK SİGORTA 2023'!$L20</f>
        <v>4140.59</v>
      </c>
      <c r="F16" s="36">
        <f>'TÜRK SİGORTA 2023'!$L22</f>
        <v>18716751</v>
      </c>
      <c r="G16" s="36">
        <f>'TÜRK SİGORTA 2023'!$L37</f>
        <v>12798131.82</v>
      </c>
      <c r="H16" s="46">
        <f t="shared" si="0"/>
        <v>50235713.089999996</v>
      </c>
    </row>
    <row r="17" spans="1:8" s="54" customFormat="1" x14ac:dyDescent="0.2">
      <c r="A17" s="50">
        <v>10</v>
      </c>
      <c r="B17" s="51" t="s">
        <v>103</v>
      </c>
      <c r="C17" s="52" t="e">
        <f>#REF!</f>
        <v>#REF!</v>
      </c>
      <c r="D17" s="52" t="e">
        <f>#REF!</f>
        <v>#REF!</v>
      </c>
      <c r="E17" s="52" t="e">
        <f>#REF!</f>
        <v>#REF!</v>
      </c>
      <c r="F17" s="52" t="e">
        <f>#REF!</f>
        <v>#REF!</v>
      </c>
      <c r="G17" s="52" t="e">
        <f>#REF!</f>
        <v>#REF!</v>
      </c>
      <c r="H17" s="53" t="e">
        <f t="shared" si="0"/>
        <v>#REF!</v>
      </c>
    </row>
    <row r="18" spans="1:8" x14ac:dyDescent="0.2">
      <c r="A18" s="31">
        <v>11</v>
      </c>
      <c r="B18" s="32" t="s">
        <v>104</v>
      </c>
      <c r="C18" s="36" t="e">
        <f>#REF!</f>
        <v>#REF!</v>
      </c>
      <c r="D18" s="36" t="e">
        <f>#REF!</f>
        <v>#REF!</v>
      </c>
      <c r="E18" s="36" t="e">
        <f>#REF!</f>
        <v>#REF!</v>
      </c>
      <c r="F18" s="36" t="e">
        <f>#REF!</f>
        <v>#REF!</v>
      </c>
      <c r="G18" s="36" t="e">
        <f>#REF!</f>
        <v>#REF!</v>
      </c>
      <c r="H18" s="46" t="e">
        <f t="shared" si="0"/>
        <v>#REF!</v>
      </c>
    </row>
    <row r="19" spans="1:8" x14ac:dyDescent="0.2">
      <c r="A19" s="31">
        <v>12</v>
      </c>
      <c r="B19" s="32" t="s">
        <v>105</v>
      </c>
      <c r="C19" s="36" t="e">
        <f>#REF!</f>
        <v>#REF!</v>
      </c>
      <c r="D19" s="36" t="e">
        <f>#REF!</f>
        <v>#REF!</v>
      </c>
      <c r="E19" s="36" t="e">
        <f>#REF!</f>
        <v>#REF!</v>
      </c>
      <c r="F19" s="36" t="e">
        <f>#REF!</f>
        <v>#REF!</v>
      </c>
      <c r="G19" s="36" t="e">
        <f>#REF!</f>
        <v>#REF!</v>
      </c>
      <c r="H19" s="46" t="e">
        <f t="shared" si="0"/>
        <v>#REF!</v>
      </c>
    </row>
    <row r="20" spans="1:8" x14ac:dyDescent="0.2">
      <c r="A20" s="31">
        <v>13</v>
      </c>
      <c r="B20" s="32" t="s">
        <v>106</v>
      </c>
      <c r="C20" s="36" t="e">
        <f>#REF!</f>
        <v>#REF!</v>
      </c>
      <c r="D20" s="36" t="e">
        <f>#REF!</f>
        <v>#REF!</v>
      </c>
      <c r="E20" s="36" t="e">
        <f>#REF!</f>
        <v>#REF!</v>
      </c>
      <c r="F20" s="36" t="e">
        <f>#REF!</f>
        <v>#REF!</v>
      </c>
      <c r="G20" s="36" t="e">
        <f>#REF!</f>
        <v>#REF!</v>
      </c>
      <c r="H20" s="46" t="e">
        <f t="shared" si="0"/>
        <v>#REF!</v>
      </c>
    </row>
    <row r="21" spans="1:8" x14ac:dyDescent="0.2">
      <c r="A21" s="31">
        <v>14</v>
      </c>
      <c r="B21" s="32" t="s">
        <v>107</v>
      </c>
      <c r="C21" s="36" t="e">
        <f>#REF!</f>
        <v>#REF!</v>
      </c>
      <c r="D21" s="36" t="e">
        <f>#REF!</f>
        <v>#REF!</v>
      </c>
      <c r="E21" s="36" t="e">
        <f>#REF!</f>
        <v>#REF!</v>
      </c>
      <c r="F21" s="36" t="e">
        <f>#REF!</f>
        <v>#REF!</v>
      </c>
      <c r="G21" s="36" t="e">
        <f>#REF!</f>
        <v>#REF!</v>
      </c>
      <c r="H21" s="46" t="e">
        <f t="shared" si="0"/>
        <v>#REF!</v>
      </c>
    </row>
    <row r="22" spans="1:8" x14ac:dyDescent="0.2">
      <c r="A22" s="31">
        <v>15</v>
      </c>
      <c r="B22" s="32" t="s">
        <v>108</v>
      </c>
      <c r="C22" s="36" t="e">
        <f>#REF!</f>
        <v>#REF!</v>
      </c>
      <c r="D22" s="36" t="e">
        <f>#REF!</f>
        <v>#REF!</v>
      </c>
      <c r="E22" s="36" t="e">
        <f>#REF!</f>
        <v>#REF!</v>
      </c>
      <c r="F22" s="36" t="e">
        <f>#REF!</f>
        <v>#REF!</v>
      </c>
      <c r="G22" s="36" t="e">
        <f>#REF!</f>
        <v>#REF!</v>
      </c>
      <c r="H22" s="46" t="e">
        <f t="shared" si="0"/>
        <v>#REF!</v>
      </c>
    </row>
    <row r="23" spans="1:8" x14ac:dyDescent="0.2">
      <c r="A23" s="31">
        <v>16</v>
      </c>
      <c r="B23" s="32" t="s">
        <v>109</v>
      </c>
      <c r="C23" s="36" t="e">
        <f>#REF!</f>
        <v>#REF!</v>
      </c>
      <c r="D23" s="36" t="e">
        <f>#REF!</f>
        <v>#REF!</v>
      </c>
      <c r="E23" s="36" t="e">
        <f>#REF!</f>
        <v>#REF!</v>
      </c>
      <c r="F23" s="36" t="e">
        <f>#REF!</f>
        <v>#REF!</v>
      </c>
      <c r="G23" s="36" t="e">
        <f>#REF!</f>
        <v>#REF!</v>
      </c>
      <c r="H23" s="46" t="e">
        <f t="shared" si="0"/>
        <v>#REF!</v>
      </c>
    </row>
    <row r="24" spans="1:8" x14ac:dyDescent="0.2">
      <c r="A24" s="31">
        <v>17</v>
      </c>
      <c r="B24" s="32" t="s">
        <v>136</v>
      </c>
      <c r="C24" s="36" t="e">
        <f>#REF!</f>
        <v>#REF!</v>
      </c>
      <c r="D24" s="36" t="e">
        <f>#REF!</f>
        <v>#REF!</v>
      </c>
      <c r="E24" s="36" t="e">
        <f>#REF!</f>
        <v>#REF!</v>
      </c>
      <c r="F24" s="36" t="e">
        <f>#REF!</f>
        <v>#REF!</v>
      </c>
      <c r="G24" s="36" t="e">
        <f>#REF!</f>
        <v>#REF!</v>
      </c>
      <c r="H24" s="46" t="e">
        <f t="shared" si="0"/>
        <v>#REF!</v>
      </c>
    </row>
    <row r="25" spans="1:8" x14ac:dyDescent="0.2">
      <c r="A25" s="31">
        <v>18</v>
      </c>
      <c r="B25" s="32" t="s">
        <v>243</v>
      </c>
      <c r="C25" s="36" t="e">
        <f>#REF!</f>
        <v>#REF!</v>
      </c>
      <c r="D25" s="36" t="e">
        <f>#REF!</f>
        <v>#REF!</v>
      </c>
      <c r="E25" s="36" t="e">
        <f>#REF!</f>
        <v>#REF!</v>
      </c>
      <c r="F25" s="36" t="e">
        <f>#REF!</f>
        <v>#REF!</v>
      </c>
      <c r="G25" s="36" t="e">
        <f>#REF!</f>
        <v>#REF!</v>
      </c>
      <c r="H25" s="46" t="e">
        <f>SUM(C25:G25)</f>
        <v>#REF!</v>
      </c>
    </row>
    <row r="26" spans="1:8" x14ac:dyDescent="0.2">
      <c r="A26" s="31">
        <v>19</v>
      </c>
      <c r="B26" s="32" t="s">
        <v>120</v>
      </c>
      <c r="C26" s="36" t="e">
        <f>#REF!</f>
        <v>#REF!</v>
      </c>
      <c r="D26" s="36" t="e">
        <f>#REF!</f>
        <v>#REF!</v>
      </c>
      <c r="E26" s="36" t="e">
        <f>#REF!</f>
        <v>#REF!</v>
      </c>
      <c r="F26" s="36" t="e">
        <f>#REF!</f>
        <v>#REF!</v>
      </c>
      <c r="G26" s="36" t="e">
        <f>#REF!</f>
        <v>#REF!</v>
      </c>
      <c r="H26" s="46" t="e">
        <f t="shared" si="0"/>
        <v>#REF!</v>
      </c>
    </row>
    <row r="27" spans="1:8" x14ac:dyDescent="0.2">
      <c r="A27" s="31">
        <v>20</v>
      </c>
      <c r="B27" s="32" t="s">
        <v>131</v>
      </c>
      <c r="C27" s="36" t="e">
        <f>#REF!</f>
        <v>#REF!</v>
      </c>
      <c r="D27" s="36" t="e">
        <f>#REF!</f>
        <v>#REF!</v>
      </c>
      <c r="E27" s="36" t="e">
        <f>#REF!</f>
        <v>#REF!</v>
      </c>
      <c r="F27" s="36" t="e">
        <f>#REF!</f>
        <v>#REF!</v>
      </c>
      <c r="G27" s="36" t="e">
        <f>#REF!</f>
        <v>#REF!</v>
      </c>
      <c r="H27" s="46" t="e">
        <f t="shared" si="0"/>
        <v>#REF!</v>
      </c>
    </row>
    <row r="28" spans="1:8" x14ac:dyDescent="0.2">
      <c r="A28" s="31">
        <v>21</v>
      </c>
      <c r="B28" s="79" t="s">
        <v>137</v>
      </c>
      <c r="C28" s="36" t="e">
        <f>#REF!</f>
        <v>#REF!</v>
      </c>
      <c r="D28" s="36" t="e">
        <f>#REF!</f>
        <v>#REF!</v>
      </c>
      <c r="E28" s="36" t="e">
        <f>#REF!</f>
        <v>#REF!</v>
      </c>
      <c r="F28" s="36" t="e">
        <f>#REF!</f>
        <v>#REF!</v>
      </c>
      <c r="G28" s="36" t="e">
        <f>#REF!</f>
        <v>#REF!</v>
      </c>
      <c r="H28" s="46" t="e">
        <f t="shared" si="0"/>
        <v>#REF!</v>
      </c>
    </row>
    <row r="29" spans="1:8" x14ac:dyDescent="0.2">
      <c r="A29" s="31">
        <v>22</v>
      </c>
      <c r="B29" s="32" t="s">
        <v>114</v>
      </c>
      <c r="C29" s="36" t="e">
        <f>#REF!</f>
        <v>#REF!</v>
      </c>
      <c r="D29" s="36" t="e">
        <f>#REF!</f>
        <v>#REF!</v>
      </c>
      <c r="E29" s="36" t="e">
        <f>#REF!</f>
        <v>#REF!</v>
      </c>
      <c r="F29" s="36" t="e">
        <f>#REF!</f>
        <v>#REF!</v>
      </c>
      <c r="G29" s="36" t="e">
        <f>#REF!</f>
        <v>#REF!</v>
      </c>
      <c r="H29" s="46" t="e">
        <f t="shared" si="0"/>
        <v>#REF!</v>
      </c>
    </row>
    <row r="30" spans="1:8" x14ac:dyDescent="0.2">
      <c r="A30" s="31">
        <v>23</v>
      </c>
      <c r="B30" s="32" t="s">
        <v>115</v>
      </c>
      <c r="C30" s="36" t="e">
        <f>#REF!</f>
        <v>#REF!</v>
      </c>
      <c r="D30" s="36" t="e">
        <f>#REF!</f>
        <v>#REF!</v>
      </c>
      <c r="E30" s="36" t="e">
        <f>#REF!</f>
        <v>#REF!</v>
      </c>
      <c r="F30" s="36" t="e">
        <f>#REF!</f>
        <v>#REF!</v>
      </c>
      <c r="G30" s="36" t="e">
        <f>#REF!</f>
        <v>#REF!</v>
      </c>
      <c r="H30" s="46" t="e">
        <f t="shared" si="0"/>
        <v>#REF!</v>
      </c>
    </row>
    <row r="31" spans="1:8" x14ac:dyDescent="0.2">
      <c r="A31" s="31">
        <v>24</v>
      </c>
      <c r="B31" s="32" t="s">
        <v>239</v>
      </c>
      <c r="C31" s="36" t="e">
        <f>#REF!</f>
        <v>#REF!</v>
      </c>
      <c r="D31" s="36" t="e">
        <f>#REF!</f>
        <v>#REF!</v>
      </c>
      <c r="E31" s="36" t="e">
        <f>#REF!</f>
        <v>#REF!</v>
      </c>
      <c r="F31" s="36" t="e">
        <f>#REF!</f>
        <v>#REF!</v>
      </c>
      <c r="G31" s="36" t="e">
        <f>#REF!</f>
        <v>#REF!</v>
      </c>
      <c r="H31" s="46" t="e">
        <f>SUM(C31:G31)</f>
        <v>#REF!</v>
      </c>
    </row>
    <row r="32" spans="1:8" x14ac:dyDescent="0.2">
      <c r="A32" s="31">
        <v>25</v>
      </c>
      <c r="B32" s="32" t="s">
        <v>116</v>
      </c>
      <c r="C32" s="36" t="e">
        <f>#REF!</f>
        <v>#REF!</v>
      </c>
      <c r="D32" s="36" t="e">
        <f>#REF!</f>
        <v>#REF!</v>
      </c>
      <c r="E32" s="36" t="e">
        <f>#REF!</f>
        <v>#REF!</v>
      </c>
      <c r="F32" s="36" t="e">
        <f>#REF!</f>
        <v>#REF!</v>
      </c>
      <c r="G32" s="36" t="e">
        <f>#REF!</f>
        <v>#REF!</v>
      </c>
      <c r="H32" s="46" t="e">
        <f t="shared" si="0"/>
        <v>#REF!</v>
      </c>
    </row>
    <row r="33" spans="1:9" x14ac:dyDescent="0.2">
      <c r="A33" s="31">
        <v>26</v>
      </c>
      <c r="B33" s="32" t="s">
        <v>185</v>
      </c>
      <c r="C33" s="36" t="e">
        <f>#REF!</f>
        <v>#REF!</v>
      </c>
      <c r="D33" s="36" t="e">
        <f>#REF!</f>
        <v>#REF!</v>
      </c>
      <c r="E33" s="36" t="e">
        <f>#REF!</f>
        <v>#REF!</v>
      </c>
      <c r="F33" s="36" t="e">
        <f>#REF!</f>
        <v>#REF!</v>
      </c>
      <c r="G33" s="36" t="e">
        <f>#REF!</f>
        <v>#REF!</v>
      </c>
      <c r="H33" s="46" t="e">
        <f t="shared" si="0"/>
        <v>#REF!</v>
      </c>
    </row>
    <row r="34" spans="1:9" x14ac:dyDescent="0.2">
      <c r="A34" s="31">
        <v>27</v>
      </c>
      <c r="B34" s="32" t="s">
        <v>122</v>
      </c>
      <c r="C34" s="36" t="e">
        <f>#REF!</f>
        <v>#REF!</v>
      </c>
      <c r="D34" s="36" t="e">
        <f>#REF!</f>
        <v>#REF!</v>
      </c>
      <c r="E34" s="36" t="e">
        <f>#REF!</f>
        <v>#REF!</v>
      </c>
      <c r="F34" s="36" t="e">
        <f>#REF!</f>
        <v>#REF!</v>
      </c>
      <c r="G34" s="36" t="e">
        <f>#REF!</f>
        <v>#REF!</v>
      </c>
      <c r="H34" s="46" t="e">
        <f>SUM(C34:G34)</f>
        <v>#REF!</v>
      </c>
    </row>
    <row r="35" spans="1:9" x14ac:dyDescent="0.2">
      <c r="A35" s="31">
        <v>28</v>
      </c>
      <c r="B35" s="32" t="s">
        <v>127</v>
      </c>
      <c r="C35" s="36" t="e">
        <f>#REF!</f>
        <v>#REF!</v>
      </c>
      <c r="D35" s="36" t="e">
        <f>#REF!</f>
        <v>#REF!</v>
      </c>
      <c r="E35" s="36" t="e">
        <f>#REF!</f>
        <v>#REF!</v>
      </c>
      <c r="F35" s="36" t="e">
        <f>#REF!</f>
        <v>#REF!</v>
      </c>
      <c r="G35" s="36" t="e">
        <f>#REF!</f>
        <v>#REF!</v>
      </c>
      <c r="H35" s="46" t="e">
        <f t="shared" si="0"/>
        <v>#REF!</v>
      </c>
    </row>
    <row r="36" spans="1:9" x14ac:dyDescent="0.2">
      <c r="A36" s="31">
        <v>29</v>
      </c>
      <c r="B36" s="79" t="s">
        <v>179</v>
      </c>
      <c r="C36" s="36" t="e">
        <f>#REF!</f>
        <v>#REF!</v>
      </c>
      <c r="D36" s="36" t="e">
        <f>#REF!</f>
        <v>#REF!</v>
      </c>
      <c r="E36" s="36" t="e">
        <f>#REF!</f>
        <v>#REF!</v>
      </c>
      <c r="F36" s="36" t="e">
        <f>#REF!</f>
        <v>#REF!</v>
      </c>
      <c r="G36" s="36" t="e">
        <f>#REF!</f>
        <v>#REF!</v>
      </c>
      <c r="H36" s="46" t="e">
        <f t="shared" si="0"/>
        <v>#REF!</v>
      </c>
    </row>
    <row r="37" spans="1:9" x14ac:dyDescent="0.2">
      <c r="A37" s="31">
        <v>30</v>
      </c>
      <c r="B37" s="79" t="s">
        <v>140</v>
      </c>
      <c r="C37" s="36" t="e">
        <f>#REF!</f>
        <v>#REF!</v>
      </c>
      <c r="D37" s="36" t="e">
        <f>#REF!</f>
        <v>#REF!</v>
      </c>
      <c r="E37" s="36" t="e">
        <f>#REF!</f>
        <v>#REF!</v>
      </c>
      <c r="F37" s="36" t="e">
        <f>#REF!</f>
        <v>#REF!</v>
      </c>
      <c r="G37" s="36" t="e">
        <f>#REF!</f>
        <v>#REF!</v>
      </c>
      <c r="H37" s="46" t="e">
        <f t="shared" si="0"/>
        <v>#REF!</v>
      </c>
    </row>
    <row r="38" spans="1:9" ht="21" customHeight="1" x14ac:dyDescent="0.2">
      <c r="A38" s="31"/>
      <c r="B38" s="234" t="s">
        <v>117</v>
      </c>
      <c r="C38" s="34" t="e">
        <f t="shared" ref="C38:H38" si="1">SUM(C8:C37)</f>
        <v>#REF!</v>
      </c>
      <c r="D38" s="34" t="e">
        <f t="shared" si="1"/>
        <v>#REF!</v>
      </c>
      <c r="E38" s="34" t="e">
        <f t="shared" si="1"/>
        <v>#REF!</v>
      </c>
      <c r="F38" s="34" t="e">
        <f t="shared" si="1"/>
        <v>#REF!</v>
      </c>
      <c r="G38" s="34" t="e">
        <f t="shared" si="1"/>
        <v>#REF!</v>
      </c>
      <c r="H38" s="132" t="e">
        <f t="shared" si="1"/>
        <v>#REF!</v>
      </c>
      <c r="I38" s="11" t="e">
        <f>'KONSOLİDEBİLANÇO (1)'!L45-'Pasif (5)'!H38</f>
        <v>#REF!</v>
      </c>
    </row>
    <row r="39" spans="1:9" x14ac:dyDescent="0.2">
      <c r="C39" s="11"/>
      <c r="D39" s="11"/>
      <c r="E39" s="11"/>
      <c r="F39" s="11"/>
      <c r="G39" s="11"/>
      <c r="H39" s="132" t="e">
        <f>SUM(H8:H37)</f>
        <v>#REF!</v>
      </c>
    </row>
    <row r="40" spans="1:9" x14ac:dyDescent="0.2">
      <c r="C40" s="11"/>
      <c r="D40" s="11"/>
      <c r="E40" s="11"/>
      <c r="F40" s="11"/>
      <c r="G40" s="11"/>
      <c r="H40" s="11"/>
    </row>
  </sheetData>
  <mergeCells count="2">
    <mergeCell ref="A3:G3"/>
    <mergeCell ref="H5:H7"/>
  </mergeCells>
  <printOptions horizontalCentered="1"/>
  <pageMargins left="0.38" right="0.37" top="0.78740157480314965" bottom="0.78740157480314965" header="0.39370078740157483" footer="0.51181102362204722"/>
  <pageSetup paperSize="9" orientation="landscape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"/>
  <sheetViews>
    <sheetView workbookViewId="0">
      <selection activeCell="T25" sqref="T25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"/>
  <sheetViews>
    <sheetView workbookViewId="0">
      <selection activeCell="P12" sqref="P12"/>
    </sheetView>
  </sheetViews>
  <sheetFormatPr defaultRowHeight="12.75" x14ac:dyDescent="0.2"/>
  <sheetData/>
  <pageMargins left="0.19685039370078741" right="0.15748031496062992" top="0.39370078740157483" bottom="0.47244094488188981" header="0.31496062992125984" footer="0.31496062992125984"/>
  <pageSetup paperSize="9" orientation="landscape" verticalDpi="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"/>
  <sheetViews>
    <sheetView topLeftCell="D1" workbookViewId="0">
      <selection activeCell="A15" sqref="A15"/>
    </sheetView>
  </sheetViews>
  <sheetFormatPr defaultRowHeight="12.75" x14ac:dyDescent="0.2"/>
  <cols>
    <col min="1" max="1" width="3.28515625" customWidth="1"/>
  </cols>
  <sheetData/>
  <pageMargins left="0.26" right="0.24" top="0.39" bottom="0.25" header="0.25" footer="0.17"/>
  <pageSetup paperSize="9" orientation="landscape" verticalDpi="0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3:J40"/>
  <sheetViews>
    <sheetView zoomScaleNormal="100" workbookViewId="0">
      <selection activeCell="A4" sqref="A4"/>
    </sheetView>
  </sheetViews>
  <sheetFormatPr defaultRowHeight="12.75" x14ac:dyDescent="0.2"/>
  <cols>
    <col min="1" max="1" width="4.85546875" style="21" customWidth="1"/>
    <col min="2" max="2" width="30.28515625" customWidth="1"/>
    <col min="3" max="3" width="15.42578125" customWidth="1"/>
    <col min="4" max="4" width="14.42578125" customWidth="1"/>
    <col min="5" max="5" width="13.85546875" bestFit="1" customWidth="1"/>
    <col min="6" max="6" width="12.85546875" customWidth="1"/>
    <col min="7" max="7" width="15.5703125" customWidth="1"/>
    <col min="8" max="8" width="14.140625" customWidth="1"/>
    <col min="9" max="9" width="15.28515625" customWidth="1"/>
    <col min="10" max="10" width="11.7109375" bestFit="1" customWidth="1"/>
  </cols>
  <sheetData>
    <row r="3" spans="1:9" ht="18" x14ac:dyDescent="0.25">
      <c r="A3" s="348" t="s">
        <v>251</v>
      </c>
      <c r="B3" s="348"/>
      <c r="C3" s="348"/>
      <c r="D3" s="348"/>
      <c r="E3" s="348"/>
      <c r="F3" s="348"/>
      <c r="G3" s="348"/>
      <c r="H3" s="348"/>
    </row>
    <row r="4" spans="1:9" ht="21" customHeight="1" thickBot="1" x14ac:dyDescent="0.25">
      <c r="A4" s="236" t="s">
        <v>132</v>
      </c>
      <c r="B4" s="235"/>
    </row>
    <row r="5" spans="1:9" x14ac:dyDescent="0.2">
      <c r="A5" s="22" t="s">
        <v>87</v>
      </c>
      <c r="B5" s="23" t="s">
        <v>88</v>
      </c>
      <c r="C5" s="107" t="s">
        <v>182</v>
      </c>
      <c r="D5" s="237" t="s">
        <v>11</v>
      </c>
      <c r="E5" s="112" t="s">
        <v>27</v>
      </c>
      <c r="F5" s="115" t="s">
        <v>118</v>
      </c>
      <c r="G5" s="118"/>
      <c r="H5" s="231"/>
      <c r="I5" s="352" t="s">
        <v>124</v>
      </c>
    </row>
    <row r="6" spans="1:9" ht="12.75" customHeight="1" x14ac:dyDescent="0.2">
      <c r="A6" s="24"/>
      <c r="B6" s="25" t="s">
        <v>93</v>
      </c>
      <c r="C6" s="108" t="s">
        <v>183</v>
      </c>
      <c r="D6" s="238"/>
      <c r="E6" s="113"/>
      <c r="F6" s="116" t="s">
        <v>9</v>
      </c>
      <c r="G6" s="119" t="s">
        <v>48</v>
      </c>
      <c r="H6" s="232" t="s">
        <v>210</v>
      </c>
      <c r="I6" s="353"/>
    </row>
    <row r="7" spans="1:9" ht="17.25" customHeight="1" thickBot="1" x14ac:dyDescent="0.25">
      <c r="A7" s="27"/>
      <c r="B7" s="28" t="s">
        <v>220</v>
      </c>
      <c r="C7" s="109" t="s">
        <v>219</v>
      </c>
      <c r="D7" s="239"/>
      <c r="E7" s="114"/>
      <c r="F7" s="117"/>
      <c r="G7" s="120" t="s">
        <v>227</v>
      </c>
      <c r="H7" s="233"/>
      <c r="I7" s="354"/>
    </row>
    <row r="8" spans="1:9" x14ac:dyDescent="0.2">
      <c r="A8" s="29">
        <v>1</v>
      </c>
      <c r="B8" s="30" t="s">
        <v>98</v>
      </c>
      <c r="C8" s="35" t="e">
        <f>#REF!</f>
        <v>#REF!</v>
      </c>
      <c r="D8" s="35" t="e">
        <f>#REF!</f>
        <v>#REF!</v>
      </c>
      <c r="E8" s="35" t="e">
        <f>#REF!</f>
        <v>#REF!</v>
      </c>
      <c r="F8" s="35" t="e">
        <f>#REF!</f>
        <v>#REF!</v>
      </c>
      <c r="G8" s="199" t="e">
        <f>#REF!</f>
        <v>#REF!</v>
      </c>
      <c r="H8" s="83" t="e">
        <f>#REF!</f>
        <v>#REF!</v>
      </c>
      <c r="I8" s="48" t="e">
        <f>SUM(D8:H8)</f>
        <v>#REF!</v>
      </c>
    </row>
    <row r="9" spans="1:9" x14ac:dyDescent="0.2">
      <c r="A9" s="31">
        <v>2</v>
      </c>
      <c r="B9" s="32" t="s">
        <v>189</v>
      </c>
      <c r="C9" s="36" t="e">
        <f>#REF!</f>
        <v>#REF!</v>
      </c>
      <c r="D9" s="36" t="e">
        <f>#REF!</f>
        <v>#REF!</v>
      </c>
      <c r="E9" s="36" t="e">
        <f>#REF!</f>
        <v>#REF!</v>
      </c>
      <c r="F9" s="36" t="e">
        <f>#REF!</f>
        <v>#REF!</v>
      </c>
      <c r="G9" s="200" t="e">
        <f>#REF!</f>
        <v>#REF!</v>
      </c>
      <c r="H9" s="84" t="e">
        <f>#REF!</f>
        <v>#REF!</v>
      </c>
      <c r="I9" s="46" t="e">
        <f t="shared" ref="I9:I37" si="0">SUM(D9:H9)</f>
        <v>#REF!</v>
      </c>
    </row>
    <row r="10" spans="1:9" x14ac:dyDescent="0.2">
      <c r="A10" s="31">
        <v>3</v>
      </c>
      <c r="B10" s="32" t="s">
        <v>99</v>
      </c>
      <c r="C10" s="36" t="e">
        <f>#REF!</f>
        <v>#REF!</v>
      </c>
      <c r="D10" s="36" t="e">
        <f>#REF!</f>
        <v>#REF!</v>
      </c>
      <c r="E10" s="36" t="e">
        <f>#REF!</f>
        <v>#REF!</v>
      </c>
      <c r="F10" s="36" t="e">
        <f>#REF!</f>
        <v>#REF!</v>
      </c>
      <c r="G10" s="200" t="e">
        <f>#REF!</f>
        <v>#REF!</v>
      </c>
      <c r="H10" s="84" t="e">
        <f>#REF!</f>
        <v>#REF!</v>
      </c>
      <c r="I10" s="46" t="e">
        <f t="shared" si="0"/>
        <v>#REF!</v>
      </c>
    </row>
    <row r="11" spans="1:9" x14ac:dyDescent="0.2">
      <c r="A11" s="31">
        <v>4</v>
      </c>
      <c r="B11" s="32" t="s">
        <v>100</v>
      </c>
      <c r="C11" s="36" t="e">
        <f>#REF!</f>
        <v>#REF!</v>
      </c>
      <c r="D11" s="36" t="e">
        <f>#REF!</f>
        <v>#REF!</v>
      </c>
      <c r="E11" s="36" t="e">
        <f>#REF!</f>
        <v>#REF!</v>
      </c>
      <c r="F11" s="36" t="e">
        <f>#REF!</f>
        <v>#REF!</v>
      </c>
      <c r="G11" s="200" t="e">
        <f>#REF!</f>
        <v>#REF!</v>
      </c>
      <c r="H11" s="84" t="e">
        <f>#REF!</f>
        <v>#REF!</v>
      </c>
      <c r="I11" s="46" t="e">
        <f t="shared" si="0"/>
        <v>#REF!</v>
      </c>
    </row>
    <row r="12" spans="1:9" x14ac:dyDescent="0.2">
      <c r="A12" s="31">
        <v>5</v>
      </c>
      <c r="B12" s="32" t="s">
        <v>184</v>
      </c>
      <c r="C12" s="36" t="e">
        <f>#REF!</f>
        <v>#REF!</v>
      </c>
      <c r="D12" s="36" t="e">
        <f>#REF!</f>
        <v>#REF!</v>
      </c>
      <c r="E12" s="36" t="e">
        <f>#REF!</f>
        <v>#REF!</v>
      </c>
      <c r="F12" s="36" t="e">
        <f>#REF!</f>
        <v>#REF!</v>
      </c>
      <c r="G12" s="200" t="e">
        <f>#REF!</f>
        <v>#REF!</v>
      </c>
      <c r="H12" s="84" t="e">
        <f>#REF!</f>
        <v>#REF!</v>
      </c>
      <c r="I12" s="46" t="e">
        <f t="shared" si="0"/>
        <v>#REF!</v>
      </c>
    </row>
    <row r="13" spans="1:9" x14ac:dyDescent="0.2">
      <c r="A13" s="31">
        <v>6</v>
      </c>
      <c r="B13" s="32" t="s">
        <v>191</v>
      </c>
      <c r="C13" s="36" t="e">
        <f>#REF!</f>
        <v>#REF!</v>
      </c>
      <c r="D13" s="36" t="e">
        <f>#REF!</f>
        <v>#REF!</v>
      </c>
      <c r="E13" s="36" t="e">
        <f>#REF!</f>
        <v>#REF!</v>
      </c>
      <c r="F13" s="36" t="e">
        <f>#REF!</f>
        <v>#REF!</v>
      </c>
      <c r="G13" s="200" t="e">
        <f>#REF!</f>
        <v>#REF!</v>
      </c>
      <c r="H13" s="84" t="e">
        <f>#REF!</f>
        <v>#REF!</v>
      </c>
      <c r="I13" s="46" t="e">
        <f t="shared" si="0"/>
        <v>#REF!</v>
      </c>
    </row>
    <row r="14" spans="1:9" x14ac:dyDescent="0.2">
      <c r="A14" s="31">
        <v>7</v>
      </c>
      <c r="B14" s="32" t="s">
        <v>101</v>
      </c>
      <c r="C14" s="36">
        <f>'ZİRVE SİGORTA LTD. 2023'!$L4</f>
        <v>7221977</v>
      </c>
      <c r="D14" s="36">
        <f>'ZİRVE SİGORTA LTD. 2023'!$L3</f>
        <v>22656821.189999998</v>
      </c>
      <c r="E14" s="36">
        <f>'ZİRVE SİGORTA LTD. 2023'!$L9</f>
        <v>60828783.550000004</v>
      </c>
      <c r="F14" s="36">
        <f>'ZİRVE SİGORTA LTD. 2023'!$L20</f>
        <v>0</v>
      </c>
      <c r="G14" s="200">
        <f>'ZİRVE SİGORTA LTD. 2023'!$L22</f>
        <v>20366734.969999999</v>
      </c>
      <c r="H14" s="84">
        <f>'ZİRVE SİGORTA LTD. 2023'!$L36</f>
        <v>366734.97</v>
      </c>
      <c r="I14" s="46">
        <f t="shared" si="0"/>
        <v>104219074.68000001</v>
      </c>
    </row>
    <row r="15" spans="1:9" x14ac:dyDescent="0.2">
      <c r="A15" s="31">
        <v>8</v>
      </c>
      <c r="B15" s="32" t="s">
        <v>134</v>
      </c>
      <c r="C15" s="36" t="e">
        <f>#REF!</f>
        <v>#REF!</v>
      </c>
      <c r="D15" s="36" t="e">
        <f>#REF!</f>
        <v>#REF!</v>
      </c>
      <c r="E15" s="36" t="e">
        <f>#REF!</f>
        <v>#REF!</v>
      </c>
      <c r="F15" s="36" t="e">
        <f>#REF!</f>
        <v>#REF!</v>
      </c>
      <c r="G15" s="200" t="e">
        <f>#REF!</f>
        <v>#REF!</v>
      </c>
      <c r="H15" s="84" t="e">
        <f>#REF!</f>
        <v>#REF!</v>
      </c>
      <c r="I15" s="46" t="e">
        <f t="shared" si="0"/>
        <v>#REF!</v>
      </c>
    </row>
    <row r="16" spans="1:9" x14ac:dyDescent="0.2">
      <c r="A16" s="31">
        <v>9</v>
      </c>
      <c r="B16" s="32" t="s">
        <v>102</v>
      </c>
      <c r="C16" s="36">
        <f>'TÜRK SİGORTA 2023'!$L4</f>
        <v>5129229.84</v>
      </c>
      <c r="D16" s="36">
        <f>'TÜRK SİGORTA 2023'!$L3</f>
        <v>9148206.7300000004</v>
      </c>
      <c r="E16" s="36">
        <f>'TÜRK SİGORTA 2023'!$L9</f>
        <v>9568482.9499999993</v>
      </c>
      <c r="F16" s="36">
        <f>'TÜRK SİGORTA 2023'!$L20</f>
        <v>4140.59</v>
      </c>
      <c r="G16" s="200">
        <f>'TÜRK SİGORTA 2023'!$L22</f>
        <v>18716751</v>
      </c>
      <c r="H16" s="84">
        <f>'TÜRK SİGORTA 2023'!$L37</f>
        <v>12798131.82</v>
      </c>
      <c r="I16" s="46">
        <f t="shared" si="0"/>
        <v>50235713.089999996</v>
      </c>
    </row>
    <row r="17" spans="1:9" s="54" customFormat="1" x14ac:dyDescent="0.2">
      <c r="A17" s="50">
        <v>10</v>
      </c>
      <c r="B17" s="51" t="s">
        <v>103</v>
      </c>
      <c r="C17" s="52" t="e">
        <f>#REF!</f>
        <v>#REF!</v>
      </c>
      <c r="D17" s="52" t="e">
        <f>#REF!</f>
        <v>#REF!</v>
      </c>
      <c r="E17" s="52" t="e">
        <f>#REF!</f>
        <v>#REF!</v>
      </c>
      <c r="F17" s="52" t="e">
        <f>#REF!</f>
        <v>#REF!</v>
      </c>
      <c r="G17" s="200" t="e">
        <f>#REF!</f>
        <v>#REF!</v>
      </c>
      <c r="H17" s="84" t="e">
        <f>#REF!</f>
        <v>#REF!</v>
      </c>
      <c r="I17" s="53" t="e">
        <f t="shared" si="0"/>
        <v>#REF!</v>
      </c>
    </row>
    <row r="18" spans="1:9" x14ac:dyDescent="0.2">
      <c r="A18" s="31">
        <v>11</v>
      </c>
      <c r="B18" s="32" t="s">
        <v>104</v>
      </c>
      <c r="C18" s="36" t="e">
        <f>#REF!</f>
        <v>#REF!</v>
      </c>
      <c r="D18" s="36" t="e">
        <f>#REF!</f>
        <v>#REF!</v>
      </c>
      <c r="E18" s="36" t="e">
        <f>#REF!</f>
        <v>#REF!</v>
      </c>
      <c r="F18" s="36" t="e">
        <f>#REF!</f>
        <v>#REF!</v>
      </c>
      <c r="G18" s="200" t="e">
        <f>#REF!</f>
        <v>#REF!</v>
      </c>
      <c r="H18" s="84" t="e">
        <f>#REF!</f>
        <v>#REF!</v>
      </c>
      <c r="I18" s="46" t="e">
        <f t="shared" si="0"/>
        <v>#REF!</v>
      </c>
    </row>
    <row r="19" spans="1:9" x14ac:dyDescent="0.2">
      <c r="A19" s="31">
        <v>12</v>
      </c>
      <c r="B19" s="32" t="s">
        <v>105</v>
      </c>
      <c r="C19" s="36" t="e">
        <f>#REF!</f>
        <v>#REF!</v>
      </c>
      <c r="D19" s="36" t="e">
        <f>#REF!</f>
        <v>#REF!</v>
      </c>
      <c r="E19" s="36" t="e">
        <f>#REF!</f>
        <v>#REF!</v>
      </c>
      <c r="F19" s="36" t="e">
        <f>#REF!</f>
        <v>#REF!</v>
      </c>
      <c r="G19" s="200" t="e">
        <f>#REF!</f>
        <v>#REF!</v>
      </c>
      <c r="H19" s="84" t="e">
        <f>#REF!</f>
        <v>#REF!</v>
      </c>
      <c r="I19" s="46" t="e">
        <f t="shared" si="0"/>
        <v>#REF!</v>
      </c>
    </row>
    <row r="20" spans="1:9" x14ac:dyDescent="0.2">
      <c r="A20" s="31">
        <v>13</v>
      </c>
      <c r="B20" s="32" t="s">
        <v>106</v>
      </c>
      <c r="C20" s="36" t="e">
        <f>#REF!</f>
        <v>#REF!</v>
      </c>
      <c r="D20" s="36" t="e">
        <f>#REF!</f>
        <v>#REF!</v>
      </c>
      <c r="E20" s="36" t="e">
        <f>#REF!</f>
        <v>#REF!</v>
      </c>
      <c r="F20" s="36" t="e">
        <f>#REF!</f>
        <v>#REF!</v>
      </c>
      <c r="G20" s="200" t="e">
        <f>#REF!</f>
        <v>#REF!</v>
      </c>
      <c r="H20" s="84" t="e">
        <f>#REF!</f>
        <v>#REF!</v>
      </c>
      <c r="I20" s="46" t="e">
        <f t="shared" si="0"/>
        <v>#REF!</v>
      </c>
    </row>
    <row r="21" spans="1:9" x14ac:dyDescent="0.2">
      <c r="A21" s="31">
        <v>14</v>
      </c>
      <c r="B21" s="32" t="s">
        <v>107</v>
      </c>
      <c r="C21" s="36" t="e">
        <f>#REF!</f>
        <v>#REF!</v>
      </c>
      <c r="D21" s="36" t="e">
        <f>#REF!</f>
        <v>#REF!</v>
      </c>
      <c r="E21" s="36" t="e">
        <f>#REF!</f>
        <v>#REF!</v>
      </c>
      <c r="F21" s="36" t="e">
        <f>#REF!</f>
        <v>#REF!</v>
      </c>
      <c r="G21" s="200" t="e">
        <f>#REF!</f>
        <v>#REF!</v>
      </c>
      <c r="H21" s="84" t="e">
        <f>#REF!</f>
        <v>#REF!</v>
      </c>
      <c r="I21" s="46" t="e">
        <f t="shared" si="0"/>
        <v>#REF!</v>
      </c>
    </row>
    <row r="22" spans="1:9" x14ac:dyDescent="0.2">
      <c r="A22" s="31">
        <v>15</v>
      </c>
      <c r="B22" s="32" t="s">
        <v>108</v>
      </c>
      <c r="C22" s="36" t="e">
        <f>#REF!</f>
        <v>#REF!</v>
      </c>
      <c r="D22" s="36" t="e">
        <f>#REF!</f>
        <v>#REF!</v>
      </c>
      <c r="E22" s="36" t="e">
        <f>#REF!</f>
        <v>#REF!</v>
      </c>
      <c r="F22" s="36" t="e">
        <f>#REF!</f>
        <v>#REF!</v>
      </c>
      <c r="G22" s="200" t="e">
        <f>#REF!</f>
        <v>#REF!</v>
      </c>
      <c r="H22" s="84" t="e">
        <f>#REF!</f>
        <v>#REF!</v>
      </c>
      <c r="I22" s="46" t="e">
        <f t="shared" si="0"/>
        <v>#REF!</v>
      </c>
    </row>
    <row r="23" spans="1:9" x14ac:dyDescent="0.2">
      <c r="A23" s="31">
        <v>16</v>
      </c>
      <c r="B23" s="32" t="s">
        <v>109</v>
      </c>
      <c r="C23" s="36" t="e">
        <f>#REF!</f>
        <v>#REF!</v>
      </c>
      <c r="D23" s="36" t="e">
        <f>#REF!</f>
        <v>#REF!</v>
      </c>
      <c r="E23" s="36" t="e">
        <f>#REF!</f>
        <v>#REF!</v>
      </c>
      <c r="F23" s="36" t="e">
        <f>#REF!</f>
        <v>#REF!</v>
      </c>
      <c r="G23" s="200" t="e">
        <f>#REF!</f>
        <v>#REF!</v>
      </c>
      <c r="H23" s="84" t="e">
        <f>#REF!</f>
        <v>#REF!</v>
      </c>
      <c r="I23" s="46" t="e">
        <f t="shared" si="0"/>
        <v>#REF!</v>
      </c>
    </row>
    <row r="24" spans="1:9" x14ac:dyDescent="0.2">
      <c r="A24" s="31">
        <v>17</v>
      </c>
      <c r="B24" s="32" t="s">
        <v>136</v>
      </c>
      <c r="C24" s="36" t="e">
        <f>#REF!</f>
        <v>#REF!</v>
      </c>
      <c r="D24" s="36" t="e">
        <f>#REF!</f>
        <v>#REF!</v>
      </c>
      <c r="E24" s="36" t="e">
        <f>#REF!</f>
        <v>#REF!</v>
      </c>
      <c r="F24" s="36" t="e">
        <f>#REF!</f>
        <v>#REF!</v>
      </c>
      <c r="G24" s="200" t="e">
        <f>#REF!</f>
        <v>#REF!</v>
      </c>
      <c r="H24" s="84" t="e">
        <f>#REF!</f>
        <v>#REF!</v>
      </c>
      <c r="I24" s="46" t="e">
        <f t="shared" si="0"/>
        <v>#REF!</v>
      </c>
    </row>
    <row r="25" spans="1:9" x14ac:dyDescent="0.2">
      <c r="A25" s="31">
        <v>18</v>
      </c>
      <c r="B25" s="32" t="s">
        <v>243</v>
      </c>
      <c r="C25" s="36" t="e">
        <f>#REF!</f>
        <v>#REF!</v>
      </c>
      <c r="D25" s="36" t="e">
        <f>#REF!</f>
        <v>#REF!</v>
      </c>
      <c r="E25" s="36" t="e">
        <f>#REF!</f>
        <v>#REF!</v>
      </c>
      <c r="F25" s="36" t="e">
        <f>#REF!</f>
        <v>#REF!</v>
      </c>
      <c r="G25" s="200" t="e">
        <f>#REF!</f>
        <v>#REF!</v>
      </c>
      <c r="H25" s="84" t="e">
        <f>#REF!</f>
        <v>#REF!</v>
      </c>
      <c r="I25" s="46" t="e">
        <f>SUM(D25:H25)</f>
        <v>#REF!</v>
      </c>
    </row>
    <row r="26" spans="1:9" x14ac:dyDescent="0.2">
      <c r="A26" s="31">
        <v>19</v>
      </c>
      <c r="B26" s="32" t="s">
        <v>120</v>
      </c>
      <c r="C26" s="36" t="e">
        <f>#REF!</f>
        <v>#REF!</v>
      </c>
      <c r="D26" s="36" t="e">
        <f>#REF!</f>
        <v>#REF!</v>
      </c>
      <c r="E26" s="36" t="e">
        <f>#REF!</f>
        <v>#REF!</v>
      </c>
      <c r="F26" s="36" t="e">
        <f>#REF!</f>
        <v>#REF!</v>
      </c>
      <c r="G26" s="200" t="e">
        <f>#REF!</f>
        <v>#REF!</v>
      </c>
      <c r="H26" s="84" t="e">
        <f>#REF!</f>
        <v>#REF!</v>
      </c>
      <c r="I26" s="46" t="e">
        <f t="shared" si="0"/>
        <v>#REF!</v>
      </c>
    </row>
    <row r="27" spans="1:9" x14ac:dyDescent="0.2">
      <c r="A27" s="31">
        <v>20</v>
      </c>
      <c r="B27" s="32" t="s">
        <v>131</v>
      </c>
      <c r="C27" s="36" t="e">
        <f>#REF!</f>
        <v>#REF!</v>
      </c>
      <c r="D27" s="36" t="e">
        <f>#REF!</f>
        <v>#REF!</v>
      </c>
      <c r="E27" s="36" t="e">
        <f>#REF!</f>
        <v>#REF!</v>
      </c>
      <c r="F27" s="36" t="e">
        <f>#REF!</f>
        <v>#REF!</v>
      </c>
      <c r="G27" s="200" t="e">
        <f>#REF!</f>
        <v>#REF!</v>
      </c>
      <c r="H27" s="84" t="e">
        <f>#REF!</f>
        <v>#REF!</v>
      </c>
      <c r="I27" s="46" t="e">
        <f t="shared" si="0"/>
        <v>#REF!</v>
      </c>
    </row>
    <row r="28" spans="1:9" x14ac:dyDescent="0.2">
      <c r="A28" s="31">
        <v>21</v>
      </c>
      <c r="B28" s="32" t="s">
        <v>113</v>
      </c>
      <c r="C28" s="36" t="e">
        <f>#REF!</f>
        <v>#REF!</v>
      </c>
      <c r="D28" s="36" t="e">
        <f>#REF!</f>
        <v>#REF!</v>
      </c>
      <c r="E28" s="36" t="e">
        <f>#REF!</f>
        <v>#REF!</v>
      </c>
      <c r="F28" s="36" t="e">
        <f>#REF!</f>
        <v>#REF!</v>
      </c>
      <c r="G28" s="200" t="e">
        <f>#REF!</f>
        <v>#REF!</v>
      </c>
      <c r="H28" s="84" t="e">
        <f>#REF!</f>
        <v>#REF!</v>
      </c>
      <c r="I28" s="46" t="e">
        <f t="shared" si="0"/>
        <v>#REF!</v>
      </c>
    </row>
    <row r="29" spans="1:9" x14ac:dyDescent="0.2">
      <c r="A29" s="31">
        <v>22</v>
      </c>
      <c r="B29" s="32" t="s">
        <v>114</v>
      </c>
      <c r="C29" s="36" t="e">
        <f>#REF!</f>
        <v>#REF!</v>
      </c>
      <c r="D29" s="36" t="e">
        <f>#REF!</f>
        <v>#REF!</v>
      </c>
      <c r="E29" s="36" t="e">
        <f>#REF!</f>
        <v>#REF!</v>
      </c>
      <c r="F29" s="36" t="e">
        <f>#REF!</f>
        <v>#REF!</v>
      </c>
      <c r="G29" s="200" t="e">
        <f>#REF!</f>
        <v>#REF!</v>
      </c>
      <c r="H29" s="84" t="e">
        <f>#REF!</f>
        <v>#REF!</v>
      </c>
      <c r="I29" s="46" t="e">
        <f t="shared" si="0"/>
        <v>#REF!</v>
      </c>
    </row>
    <row r="30" spans="1:9" x14ac:dyDescent="0.2">
      <c r="A30" s="31">
        <v>23</v>
      </c>
      <c r="B30" s="32" t="s">
        <v>115</v>
      </c>
      <c r="C30" s="36" t="e">
        <f>#REF!</f>
        <v>#REF!</v>
      </c>
      <c r="D30" s="36" t="e">
        <f>#REF!</f>
        <v>#REF!</v>
      </c>
      <c r="E30" s="36" t="e">
        <f>#REF!</f>
        <v>#REF!</v>
      </c>
      <c r="F30" s="36" t="e">
        <f>#REF!</f>
        <v>#REF!</v>
      </c>
      <c r="G30" s="200" t="e">
        <f>#REF!</f>
        <v>#REF!</v>
      </c>
      <c r="H30" s="84" t="e">
        <f>#REF!</f>
        <v>#REF!</v>
      </c>
      <c r="I30" s="46" t="e">
        <f t="shared" si="0"/>
        <v>#REF!</v>
      </c>
    </row>
    <row r="31" spans="1:9" x14ac:dyDescent="0.2">
      <c r="A31" s="31">
        <v>24</v>
      </c>
      <c r="B31" s="32" t="s">
        <v>240</v>
      </c>
      <c r="C31" s="36" t="e">
        <f>#REF!</f>
        <v>#REF!</v>
      </c>
      <c r="D31" s="36" t="e">
        <f>#REF!</f>
        <v>#REF!</v>
      </c>
      <c r="E31" s="36" t="e">
        <f>#REF!</f>
        <v>#REF!</v>
      </c>
      <c r="F31" s="36" t="e">
        <f>#REF!</f>
        <v>#REF!</v>
      </c>
      <c r="G31" s="200" t="e">
        <f>#REF!</f>
        <v>#REF!</v>
      </c>
      <c r="H31" s="84" t="e">
        <f>#REF!</f>
        <v>#REF!</v>
      </c>
      <c r="I31" s="46" t="e">
        <f>SUM(D31:H31)</f>
        <v>#REF!</v>
      </c>
    </row>
    <row r="32" spans="1:9" x14ac:dyDescent="0.2">
      <c r="A32" s="31">
        <v>25</v>
      </c>
      <c r="B32" s="32" t="s">
        <v>116</v>
      </c>
      <c r="C32" s="36" t="e">
        <f>#REF!</f>
        <v>#REF!</v>
      </c>
      <c r="D32" s="36" t="e">
        <f>#REF!</f>
        <v>#REF!</v>
      </c>
      <c r="E32" s="36" t="e">
        <f>#REF!</f>
        <v>#REF!</v>
      </c>
      <c r="F32" s="36" t="e">
        <f>#REF!</f>
        <v>#REF!</v>
      </c>
      <c r="G32" s="200" t="e">
        <f>#REF!</f>
        <v>#REF!</v>
      </c>
      <c r="H32" s="84" t="e">
        <f>#REF!</f>
        <v>#REF!</v>
      </c>
      <c r="I32" s="46" t="e">
        <f t="shared" si="0"/>
        <v>#REF!</v>
      </c>
    </row>
    <row r="33" spans="1:10" x14ac:dyDescent="0.2">
      <c r="A33" s="31">
        <v>26</v>
      </c>
      <c r="B33" s="32" t="s">
        <v>185</v>
      </c>
      <c r="C33" s="36" t="e">
        <f>#REF!</f>
        <v>#REF!</v>
      </c>
      <c r="D33" s="36" t="e">
        <f>#REF!</f>
        <v>#REF!</v>
      </c>
      <c r="E33" s="36" t="e">
        <f>#REF!</f>
        <v>#REF!</v>
      </c>
      <c r="F33" s="36" t="e">
        <f>#REF!</f>
        <v>#REF!</v>
      </c>
      <c r="G33" s="200" t="e">
        <f>#REF!</f>
        <v>#REF!</v>
      </c>
      <c r="H33" s="84" t="e">
        <f>#REF!</f>
        <v>#REF!</v>
      </c>
      <c r="I33" s="46" t="e">
        <f t="shared" si="0"/>
        <v>#REF!</v>
      </c>
    </row>
    <row r="34" spans="1:10" x14ac:dyDescent="0.2">
      <c r="A34" s="31">
        <v>27</v>
      </c>
      <c r="B34" s="32" t="s">
        <v>122</v>
      </c>
      <c r="C34" s="36" t="e">
        <f>#REF!</f>
        <v>#REF!</v>
      </c>
      <c r="D34" s="36" t="e">
        <f>#REF!</f>
        <v>#REF!</v>
      </c>
      <c r="E34" s="36" t="e">
        <f>#REF!</f>
        <v>#REF!</v>
      </c>
      <c r="F34" s="36" t="e">
        <f>#REF!</f>
        <v>#REF!</v>
      </c>
      <c r="G34" s="200" t="e">
        <f>#REF!</f>
        <v>#REF!</v>
      </c>
      <c r="H34" s="84" t="e">
        <f>#REF!</f>
        <v>#REF!</v>
      </c>
      <c r="I34" s="46" t="e">
        <f>SUM(D34:H34)</f>
        <v>#REF!</v>
      </c>
    </row>
    <row r="35" spans="1:10" x14ac:dyDescent="0.2">
      <c r="A35" s="31">
        <v>28</v>
      </c>
      <c r="B35" s="32" t="s">
        <v>127</v>
      </c>
      <c r="C35" s="36" t="e">
        <f>#REF!</f>
        <v>#REF!</v>
      </c>
      <c r="D35" s="36" t="e">
        <f>#REF!</f>
        <v>#REF!</v>
      </c>
      <c r="E35" s="36" t="e">
        <f>#REF!</f>
        <v>#REF!</v>
      </c>
      <c r="F35" s="36" t="e">
        <f>#REF!</f>
        <v>#REF!</v>
      </c>
      <c r="G35" s="200" t="e">
        <f>#REF!</f>
        <v>#REF!</v>
      </c>
      <c r="H35" s="84" t="e">
        <f>#REF!</f>
        <v>#REF!</v>
      </c>
      <c r="I35" s="46" t="e">
        <f t="shared" si="0"/>
        <v>#REF!</v>
      </c>
    </row>
    <row r="36" spans="1:10" x14ac:dyDescent="0.2">
      <c r="A36" s="31">
        <v>29</v>
      </c>
      <c r="B36" s="79" t="s">
        <v>179</v>
      </c>
      <c r="C36" s="36" t="e">
        <f>#REF!</f>
        <v>#REF!</v>
      </c>
      <c r="D36" s="36" t="e">
        <f>#REF!</f>
        <v>#REF!</v>
      </c>
      <c r="E36" s="36" t="e">
        <f>#REF!</f>
        <v>#REF!</v>
      </c>
      <c r="F36" s="36" t="e">
        <f>#REF!</f>
        <v>#REF!</v>
      </c>
      <c r="G36" s="200" t="e">
        <f>#REF!</f>
        <v>#REF!</v>
      </c>
      <c r="H36" s="84" t="e">
        <f>#REF!</f>
        <v>#REF!</v>
      </c>
      <c r="I36" s="46" t="e">
        <f t="shared" si="0"/>
        <v>#REF!</v>
      </c>
    </row>
    <row r="37" spans="1:10" x14ac:dyDescent="0.2">
      <c r="A37" s="31">
        <v>30</v>
      </c>
      <c r="B37" s="79" t="s">
        <v>140</v>
      </c>
      <c r="C37" s="36" t="e">
        <f>#REF!</f>
        <v>#REF!</v>
      </c>
      <c r="D37" s="36" t="e">
        <f>#REF!</f>
        <v>#REF!</v>
      </c>
      <c r="E37" s="36" t="e">
        <f>#REF!</f>
        <v>#REF!</v>
      </c>
      <c r="F37" s="36" t="e">
        <f>#REF!</f>
        <v>#REF!</v>
      </c>
      <c r="G37" s="200" t="e">
        <f>#REF!</f>
        <v>#REF!</v>
      </c>
      <c r="H37" s="84" t="e">
        <f>#REF!</f>
        <v>#REF!</v>
      </c>
      <c r="I37" s="46" t="e">
        <f t="shared" si="0"/>
        <v>#REF!</v>
      </c>
    </row>
    <row r="38" spans="1:10" ht="21" customHeight="1" x14ac:dyDescent="0.2">
      <c r="A38" s="31"/>
      <c r="B38" s="33" t="s">
        <v>117</v>
      </c>
      <c r="C38" s="82" t="e">
        <f t="shared" ref="C38:H38" si="1">SUM(C8:C37)</f>
        <v>#REF!</v>
      </c>
      <c r="D38" s="34" t="e">
        <f t="shared" si="1"/>
        <v>#REF!</v>
      </c>
      <c r="E38" s="34" t="e">
        <f t="shared" si="1"/>
        <v>#REF!</v>
      </c>
      <c r="F38" s="34" t="e">
        <f t="shared" si="1"/>
        <v>#REF!</v>
      </c>
      <c r="G38" s="34" t="e">
        <f t="shared" si="1"/>
        <v>#REF!</v>
      </c>
      <c r="H38" s="153" t="e">
        <f t="shared" si="1"/>
        <v>#REF!</v>
      </c>
      <c r="I38" s="148" t="e">
        <f>SUM(I8:I37)</f>
        <v>#REF!</v>
      </c>
      <c r="J38" s="11"/>
    </row>
    <row r="39" spans="1:10" x14ac:dyDescent="0.2">
      <c r="D39" s="11"/>
      <c r="E39" s="11"/>
      <c r="F39" s="11"/>
      <c r="G39" s="11"/>
      <c r="H39" s="11"/>
      <c r="I39" s="11"/>
    </row>
    <row r="40" spans="1:10" x14ac:dyDescent="0.2">
      <c r="D40" s="11"/>
      <c r="E40" s="11"/>
      <c r="F40" s="11"/>
      <c r="G40" s="11"/>
      <c r="H40" s="11"/>
      <c r="I40" s="11"/>
    </row>
  </sheetData>
  <mergeCells count="2">
    <mergeCell ref="A3:H3"/>
    <mergeCell ref="I5:I7"/>
  </mergeCells>
  <phoneticPr fontId="2" type="noConversion"/>
  <printOptions horizontalCentered="1"/>
  <pageMargins left="0.38" right="0.37" top="0.78740157480314965" bottom="0.78740157480314965" header="0.39370078740157483" footer="0.51181102362204722"/>
  <pageSetup paperSize="9" orientation="landscape" r:id="rId1"/>
  <headerFooter alignWithMargins="0"/>
  <ignoredErrors>
    <ignoredError sqref="E9 E10:E11 E12:E24 E26:E30 E32:E33" formula="1"/>
  </ignoredError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I33"/>
  <sheetViews>
    <sheetView workbookViewId="0">
      <selection activeCell="B2" sqref="B2"/>
    </sheetView>
  </sheetViews>
  <sheetFormatPr defaultRowHeight="12.75" x14ac:dyDescent="0.2"/>
  <cols>
    <col min="2" max="2" width="36.85546875" customWidth="1"/>
    <col min="3" max="3" width="26.7109375" customWidth="1"/>
    <col min="5" max="5" width="14.140625" customWidth="1"/>
    <col min="6" max="6" width="17.28515625" style="41" bestFit="1" customWidth="1"/>
    <col min="7" max="7" width="19.42578125" style="41" customWidth="1"/>
    <col min="8" max="8" width="6.28515625" customWidth="1"/>
    <col min="9" max="9" width="9.140625" hidden="1" customWidth="1"/>
  </cols>
  <sheetData>
    <row r="1" spans="1:7" ht="18" x14ac:dyDescent="0.25">
      <c r="B1" s="240" t="s">
        <v>252</v>
      </c>
    </row>
    <row r="3" spans="1:7" s="58" customFormat="1" ht="18.75" customHeight="1" x14ac:dyDescent="0.25">
      <c r="A3" s="55">
        <v>1</v>
      </c>
      <c r="B3" s="56" t="s">
        <v>98</v>
      </c>
      <c r="C3" s="57" t="e">
        <f>#REF!</f>
        <v>#REF!</v>
      </c>
      <c r="F3" s="223" t="s">
        <v>216</v>
      </c>
      <c r="G3" s="241" t="s">
        <v>217</v>
      </c>
    </row>
    <row r="4" spans="1:7" s="58" customFormat="1" ht="18.75" customHeight="1" x14ac:dyDescent="0.25">
      <c r="A4" s="55">
        <v>2</v>
      </c>
      <c r="B4" s="56" t="s">
        <v>188</v>
      </c>
      <c r="C4" s="57" t="e">
        <f>#REF!</f>
        <v>#REF!</v>
      </c>
      <c r="F4" s="193" t="e">
        <f>C3+C4+C5+C6+C7+C9+C11+C12+C13+C14+C15+C16+C17+C18+C21+C23+C25+C27+C28+C29+C30+C31+C32</f>
        <v>#REF!</v>
      </c>
      <c r="G4" s="193" t="e">
        <f>C8+C10+C19+C20+C22+C24+C26</f>
        <v>#REF!</v>
      </c>
    </row>
    <row r="5" spans="1:7" s="58" customFormat="1" ht="18.75" customHeight="1" x14ac:dyDescent="0.25">
      <c r="A5" s="55">
        <v>3</v>
      </c>
      <c r="B5" s="56" t="s">
        <v>157</v>
      </c>
      <c r="C5" s="57" t="e">
        <f>#REF!</f>
        <v>#REF!</v>
      </c>
      <c r="F5" s="196" t="e">
        <f>F4/F6</f>
        <v>#REF!</v>
      </c>
      <c r="G5" s="196" t="e">
        <f>G4/F6</f>
        <v>#REF!</v>
      </c>
    </row>
    <row r="6" spans="1:7" s="58" customFormat="1" ht="18.75" customHeight="1" x14ac:dyDescent="0.25">
      <c r="A6" s="55">
        <v>4</v>
      </c>
      <c r="B6" s="56" t="s">
        <v>100</v>
      </c>
      <c r="C6" s="57" t="e">
        <f>#REF!</f>
        <v>#REF!</v>
      </c>
      <c r="E6" s="192" t="s">
        <v>218</v>
      </c>
      <c r="F6" s="195" t="e">
        <f>F4+G4</f>
        <v>#REF!</v>
      </c>
      <c r="G6" s="194"/>
    </row>
    <row r="7" spans="1:7" s="58" customFormat="1" ht="18.75" customHeight="1" x14ac:dyDescent="0.2">
      <c r="A7" s="55">
        <v>5</v>
      </c>
      <c r="B7" s="56" t="s">
        <v>184</v>
      </c>
      <c r="C7" s="57" t="e">
        <f>#REF!</f>
        <v>#REF!</v>
      </c>
      <c r="F7" s="194"/>
      <c r="G7" s="194"/>
    </row>
    <row r="8" spans="1:7" s="58" customFormat="1" ht="18.75" customHeight="1" x14ac:dyDescent="0.2">
      <c r="A8" s="55">
        <v>6</v>
      </c>
      <c r="B8" s="56" t="s">
        <v>242</v>
      </c>
      <c r="C8" s="57" t="e">
        <f>#REF!</f>
        <v>#REF!</v>
      </c>
      <c r="F8" s="194"/>
      <c r="G8" s="194"/>
    </row>
    <row r="9" spans="1:7" s="58" customFormat="1" ht="18.75" customHeight="1" x14ac:dyDescent="0.2">
      <c r="A9" s="55">
        <v>7</v>
      </c>
      <c r="B9" s="56" t="s">
        <v>101</v>
      </c>
      <c r="C9" s="57">
        <f>'ZİRVE SİGORTA LTD. 2023'!L23</f>
        <v>20000000</v>
      </c>
      <c r="F9" s="194"/>
      <c r="G9" s="194"/>
    </row>
    <row r="10" spans="1:7" s="58" customFormat="1" ht="18.75" customHeight="1" x14ac:dyDescent="0.2">
      <c r="A10" s="55">
        <v>8</v>
      </c>
      <c r="B10" s="56" t="s">
        <v>134</v>
      </c>
      <c r="C10" s="57" t="e">
        <f>#REF!</f>
        <v>#REF!</v>
      </c>
      <c r="F10" s="194"/>
      <c r="G10" s="194"/>
    </row>
    <row r="11" spans="1:7" s="58" customFormat="1" ht="18.75" customHeight="1" x14ac:dyDescent="0.2">
      <c r="A11" s="55">
        <v>9</v>
      </c>
      <c r="B11" s="56" t="s">
        <v>102</v>
      </c>
      <c r="C11" s="57">
        <f>'TÜRK SİGORTA 2023'!L23</f>
        <v>18716751</v>
      </c>
      <c r="F11" s="194"/>
      <c r="G11" s="194"/>
    </row>
    <row r="12" spans="1:7" s="58" customFormat="1" ht="18.75" customHeight="1" x14ac:dyDescent="0.2">
      <c r="A12" s="59">
        <v>10</v>
      </c>
      <c r="B12" s="60" t="s">
        <v>103</v>
      </c>
      <c r="C12" s="57" t="e">
        <f>#REF!</f>
        <v>#REF!</v>
      </c>
      <c r="F12" s="194"/>
      <c r="G12" s="194"/>
    </row>
    <row r="13" spans="1:7" s="58" customFormat="1" ht="18.75" customHeight="1" x14ac:dyDescent="0.2">
      <c r="A13" s="55">
        <v>11</v>
      </c>
      <c r="B13" s="56" t="s">
        <v>104</v>
      </c>
      <c r="C13" s="57" t="e">
        <f>#REF!</f>
        <v>#REF!</v>
      </c>
      <c r="F13" s="194"/>
      <c r="G13" s="194"/>
    </row>
    <row r="14" spans="1:7" s="58" customFormat="1" ht="18.75" customHeight="1" x14ac:dyDescent="0.2">
      <c r="A14" s="55">
        <v>12</v>
      </c>
      <c r="B14" s="56" t="s">
        <v>105</v>
      </c>
      <c r="C14" s="57" t="e">
        <f>#REF!</f>
        <v>#REF!</v>
      </c>
      <c r="F14" s="194"/>
      <c r="G14" s="194"/>
    </row>
    <row r="15" spans="1:7" s="58" customFormat="1" ht="18.75" customHeight="1" x14ac:dyDescent="0.2">
      <c r="A15" s="55">
        <v>13</v>
      </c>
      <c r="B15" s="56" t="s">
        <v>106</v>
      </c>
      <c r="C15" s="57" t="e">
        <f>#REF!</f>
        <v>#REF!</v>
      </c>
      <c r="F15" s="194"/>
      <c r="G15" s="194"/>
    </row>
    <row r="16" spans="1:7" s="58" customFormat="1" ht="18.75" customHeight="1" x14ac:dyDescent="0.2">
      <c r="A16" s="55">
        <v>14</v>
      </c>
      <c r="B16" s="56" t="s">
        <v>107</v>
      </c>
      <c r="C16" s="57" t="e">
        <f>#REF!</f>
        <v>#REF!</v>
      </c>
      <c r="F16" s="194"/>
      <c r="G16" s="194"/>
    </row>
    <row r="17" spans="1:7" s="58" customFormat="1" ht="18.75" customHeight="1" x14ac:dyDescent="0.2">
      <c r="A17" s="55">
        <v>15</v>
      </c>
      <c r="B17" s="56" t="s">
        <v>108</v>
      </c>
      <c r="C17" s="57" t="e">
        <f>#REF!</f>
        <v>#REF!</v>
      </c>
      <c r="F17" s="194"/>
      <c r="G17" s="194"/>
    </row>
    <row r="18" spans="1:7" s="58" customFormat="1" ht="18.75" customHeight="1" x14ac:dyDescent="0.2">
      <c r="A18" s="55">
        <v>16</v>
      </c>
      <c r="B18" s="56" t="s">
        <v>109</v>
      </c>
      <c r="C18" s="57" t="e">
        <f>#REF!</f>
        <v>#REF!</v>
      </c>
      <c r="F18" s="194"/>
      <c r="G18" s="194"/>
    </row>
    <row r="19" spans="1:7" s="58" customFormat="1" ht="18.75" customHeight="1" x14ac:dyDescent="0.2">
      <c r="A19" s="55">
        <v>17</v>
      </c>
      <c r="B19" s="56" t="s">
        <v>133</v>
      </c>
      <c r="C19" s="57" t="e">
        <f>#REF!</f>
        <v>#REF!</v>
      </c>
      <c r="F19" s="194"/>
      <c r="G19" s="194"/>
    </row>
    <row r="20" spans="1:7" s="58" customFormat="1" ht="18.75" customHeight="1" x14ac:dyDescent="0.2">
      <c r="A20" s="55">
        <v>18</v>
      </c>
      <c r="B20" s="56" t="s">
        <v>243</v>
      </c>
      <c r="C20" s="57" t="e">
        <f>#REF!</f>
        <v>#REF!</v>
      </c>
      <c r="F20" s="194"/>
      <c r="G20" s="194"/>
    </row>
    <row r="21" spans="1:7" s="58" customFormat="1" ht="18.75" customHeight="1" x14ac:dyDescent="0.2">
      <c r="A21" s="55">
        <v>19</v>
      </c>
      <c r="B21" s="56" t="s">
        <v>111</v>
      </c>
      <c r="C21" s="57" t="e">
        <f>#REF!</f>
        <v>#REF!</v>
      </c>
      <c r="F21" s="194"/>
      <c r="G21" s="194"/>
    </row>
    <row r="22" spans="1:7" s="58" customFormat="1" ht="18.75" customHeight="1" x14ac:dyDescent="0.2">
      <c r="A22" s="55">
        <v>20</v>
      </c>
      <c r="B22" s="56" t="s">
        <v>112</v>
      </c>
      <c r="C22" s="57" t="e">
        <f>#REF!</f>
        <v>#REF!</v>
      </c>
      <c r="F22" s="194"/>
      <c r="G22" s="194"/>
    </row>
    <row r="23" spans="1:7" s="58" customFormat="1" ht="18.75" customHeight="1" x14ac:dyDescent="0.2">
      <c r="A23" s="55">
        <v>21</v>
      </c>
      <c r="B23" s="56" t="s">
        <v>137</v>
      </c>
      <c r="C23" s="57" t="e">
        <f>#REF!</f>
        <v>#REF!</v>
      </c>
      <c r="F23" s="194"/>
      <c r="G23" s="194"/>
    </row>
    <row r="24" spans="1:7" s="58" customFormat="1" ht="18.75" customHeight="1" x14ac:dyDescent="0.2">
      <c r="A24" s="55">
        <v>22</v>
      </c>
      <c r="B24" s="56" t="s">
        <v>135</v>
      </c>
      <c r="C24" s="57" t="e">
        <f>#REF!</f>
        <v>#REF!</v>
      </c>
      <c r="F24" s="194"/>
      <c r="G24" s="194"/>
    </row>
    <row r="25" spans="1:7" s="58" customFormat="1" ht="18.75" customHeight="1" x14ac:dyDescent="0.2">
      <c r="A25" s="55">
        <v>23</v>
      </c>
      <c r="B25" s="56" t="s">
        <v>115</v>
      </c>
      <c r="C25" s="57" t="e">
        <f>#REF!</f>
        <v>#REF!</v>
      </c>
      <c r="F25" s="194"/>
      <c r="G25" s="194"/>
    </row>
    <row r="26" spans="1:7" s="58" customFormat="1" ht="18.75" customHeight="1" x14ac:dyDescent="0.2">
      <c r="A26" s="55">
        <v>24</v>
      </c>
      <c r="B26" s="56" t="s">
        <v>241</v>
      </c>
      <c r="C26" s="57" t="e">
        <f>#REF!</f>
        <v>#REF!</v>
      </c>
      <c r="F26" s="194"/>
      <c r="G26" s="194"/>
    </row>
    <row r="27" spans="1:7" s="58" customFormat="1" ht="18.75" customHeight="1" x14ac:dyDescent="0.2">
      <c r="A27" s="55">
        <v>25</v>
      </c>
      <c r="B27" s="56" t="s">
        <v>116</v>
      </c>
      <c r="C27" s="57" t="e">
        <f>#REF!</f>
        <v>#REF!</v>
      </c>
      <c r="F27" s="194"/>
      <c r="G27" s="194"/>
    </row>
    <row r="28" spans="1:7" s="58" customFormat="1" ht="18.75" customHeight="1" x14ac:dyDescent="0.2">
      <c r="A28" s="55">
        <v>26</v>
      </c>
      <c r="B28" s="56" t="s">
        <v>185</v>
      </c>
      <c r="C28" s="57" t="e">
        <f>#REF!</f>
        <v>#REF!</v>
      </c>
      <c r="F28" s="194"/>
      <c r="G28" s="194"/>
    </row>
    <row r="29" spans="1:7" s="58" customFormat="1" ht="18.75" customHeight="1" x14ac:dyDescent="0.2">
      <c r="A29" s="55">
        <v>27</v>
      </c>
      <c r="B29" s="56" t="s">
        <v>122</v>
      </c>
      <c r="C29" s="57" t="e">
        <f>#REF!</f>
        <v>#REF!</v>
      </c>
      <c r="F29" s="194"/>
      <c r="G29" s="194"/>
    </row>
    <row r="30" spans="1:7" s="58" customFormat="1" ht="18.75" customHeight="1" x14ac:dyDescent="0.2">
      <c r="A30" s="55">
        <v>28</v>
      </c>
      <c r="B30" s="56" t="s">
        <v>127</v>
      </c>
      <c r="C30" s="57" t="e">
        <f>#REF!</f>
        <v>#REF!</v>
      </c>
      <c r="F30" s="194"/>
      <c r="G30" s="194"/>
    </row>
    <row r="31" spans="1:7" s="58" customFormat="1" ht="18.75" customHeight="1" x14ac:dyDescent="0.2">
      <c r="A31" s="55">
        <v>29</v>
      </c>
      <c r="B31" s="56" t="s">
        <v>179</v>
      </c>
      <c r="C31" s="57" t="e">
        <f>#REF!</f>
        <v>#REF!</v>
      </c>
      <c r="F31" s="194"/>
      <c r="G31" s="194"/>
    </row>
    <row r="32" spans="1:7" s="58" customFormat="1" ht="18.75" customHeight="1" x14ac:dyDescent="0.2">
      <c r="A32" s="55">
        <v>30</v>
      </c>
      <c r="B32" s="56" t="s">
        <v>140</v>
      </c>
      <c r="C32" s="57" t="e">
        <f>#REF!</f>
        <v>#REF!</v>
      </c>
      <c r="F32" s="194"/>
      <c r="G32" s="194"/>
    </row>
    <row r="33" spans="1:7" s="58" customFormat="1" ht="18.75" customHeight="1" x14ac:dyDescent="0.25">
      <c r="A33" s="55"/>
      <c r="B33" s="61" t="s">
        <v>117</v>
      </c>
      <c r="C33" s="149" t="e">
        <f>SUM(C3:C32)</f>
        <v>#REF!</v>
      </c>
      <c r="F33" s="194"/>
      <c r="G33" s="194"/>
    </row>
  </sheetData>
  <pageMargins left="1.28" right="0.7" top="1.29" bottom="0.75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G33"/>
  <sheetViews>
    <sheetView topLeftCell="B1" workbookViewId="0">
      <selection activeCell="B2" sqref="B2"/>
    </sheetView>
  </sheetViews>
  <sheetFormatPr defaultRowHeight="12.75" x14ac:dyDescent="0.2"/>
  <cols>
    <col min="2" max="2" width="36.85546875" customWidth="1"/>
    <col min="3" max="3" width="26.7109375" customWidth="1"/>
  </cols>
  <sheetData>
    <row r="1" spans="1:7" ht="18" x14ac:dyDescent="0.25">
      <c r="B1" s="242" t="s">
        <v>252</v>
      </c>
    </row>
    <row r="2" spans="1:7" ht="15" x14ac:dyDescent="0.2">
      <c r="E2" s="244" t="s">
        <v>181</v>
      </c>
      <c r="F2" s="243"/>
      <c r="G2" s="243"/>
    </row>
    <row r="3" spans="1:7" s="58" customFormat="1" ht="18.75" customHeight="1" x14ac:dyDescent="0.2">
      <c r="A3" s="55">
        <v>1</v>
      </c>
      <c r="B3" s="56" t="s">
        <v>98</v>
      </c>
      <c r="C3" s="57" t="e">
        <f>#REF!</f>
        <v>#REF!</v>
      </c>
    </row>
    <row r="4" spans="1:7" s="58" customFormat="1" ht="18.75" customHeight="1" x14ac:dyDescent="0.2">
      <c r="A4" s="55">
        <v>2</v>
      </c>
      <c r="B4" s="56" t="s">
        <v>188</v>
      </c>
      <c r="C4" s="57" t="e">
        <f>#REF!</f>
        <v>#REF!</v>
      </c>
    </row>
    <row r="5" spans="1:7" s="58" customFormat="1" ht="18.75" customHeight="1" x14ac:dyDescent="0.2">
      <c r="A5" s="55">
        <v>3</v>
      </c>
      <c r="B5" s="56" t="s">
        <v>157</v>
      </c>
      <c r="C5" s="57" t="e">
        <f>#REF!</f>
        <v>#REF!</v>
      </c>
    </row>
    <row r="6" spans="1:7" s="58" customFormat="1" ht="18.75" customHeight="1" x14ac:dyDescent="0.2">
      <c r="A6" s="55">
        <v>4</v>
      </c>
      <c r="B6" s="56" t="s">
        <v>100</v>
      </c>
      <c r="C6" s="57" t="e">
        <f>#REF!</f>
        <v>#REF!</v>
      </c>
    </row>
    <row r="7" spans="1:7" s="58" customFormat="1" ht="18.75" customHeight="1" x14ac:dyDescent="0.2">
      <c r="A7" s="55">
        <v>5</v>
      </c>
      <c r="B7" s="56" t="s">
        <v>192</v>
      </c>
      <c r="C7" s="57" t="e">
        <f>#REF!</f>
        <v>#REF!</v>
      </c>
    </row>
    <row r="8" spans="1:7" s="58" customFormat="1" ht="18.75" customHeight="1" x14ac:dyDescent="0.2">
      <c r="A8" s="55">
        <v>6</v>
      </c>
      <c r="B8" s="56" t="s">
        <v>242</v>
      </c>
      <c r="C8" s="57" t="e">
        <f>#REF!</f>
        <v>#REF!</v>
      </c>
    </row>
    <row r="9" spans="1:7" s="58" customFormat="1" ht="18.75" customHeight="1" x14ac:dyDescent="0.2">
      <c r="A9" s="55">
        <v>7</v>
      </c>
      <c r="B9" s="56" t="s">
        <v>101</v>
      </c>
      <c r="C9" s="57">
        <f>'ZİRVE SİGORTA LTD. 2023'!L23</f>
        <v>20000000</v>
      </c>
    </row>
    <row r="10" spans="1:7" s="58" customFormat="1" ht="18.75" customHeight="1" x14ac:dyDescent="0.2">
      <c r="A10" s="55">
        <v>8</v>
      </c>
      <c r="B10" s="56" t="s">
        <v>134</v>
      </c>
      <c r="C10" s="57" t="e">
        <f>#REF!</f>
        <v>#REF!</v>
      </c>
    </row>
    <row r="11" spans="1:7" s="58" customFormat="1" ht="18.75" customHeight="1" x14ac:dyDescent="0.2">
      <c r="A11" s="55">
        <v>9</v>
      </c>
      <c r="B11" s="56" t="s">
        <v>102</v>
      </c>
      <c r="C11" s="57">
        <f>'TÜRK SİGORTA 2023'!L23</f>
        <v>18716751</v>
      </c>
    </row>
    <row r="12" spans="1:7" s="58" customFormat="1" ht="18.75" customHeight="1" x14ac:dyDescent="0.2">
      <c r="A12" s="59">
        <v>10</v>
      </c>
      <c r="B12" s="60" t="s">
        <v>103</v>
      </c>
      <c r="C12" s="57" t="e">
        <f>#REF!</f>
        <v>#REF!</v>
      </c>
    </row>
    <row r="13" spans="1:7" s="58" customFormat="1" ht="18.75" customHeight="1" x14ac:dyDescent="0.2">
      <c r="A13" s="55">
        <v>11</v>
      </c>
      <c r="B13" s="56" t="s">
        <v>104</v>
      </c>
      <c r="C13" s="57" t="e">
        <f>#REF!</f>
        <v>#REF!</v>
      </c>
    </row>
    <row r="14" spans="1:7" s="58" customFormat="1" ht="18.75" customHeight="1" x14ac:dyDescent="0.2">
      <c r="A14" s="55">
        <v>12</v>
      </c>
      <c r="B14" s="56" t="s">
        <v>105</v>
      </c>
      <c r="C14" s="57" t="e">
        <f>#REF!</f>
        <v>#REF!</v>
      </c>
    </row>
    <row r="15" spans="1:7" s="58" customFormat="1" ht="18.75" customHeight="1" x14ac:dyDescent="0.2">
      <c r="A15" s="55">
        <v>13</v>
      </c>
      <c r="B15" s="56" t="s">
        <v>106</v>
      </c>
      <c r="C15" s="57" t="e">
        <f>#REF!</f>
        <v>#REF!</v>
      </c>
    </row>
    <row r="16" spans="1:7" s="58" customFormat="1" ht="18.75" customHeight="1" x14ac:dyDescent="0.2">
      <c r="A16" s="55">
        <v>14</v>
      </c>
      <c r="B16" s="56" t="s">
        <v>107</v>
      </c>
      <c r="C16" s="57" t="e">
        <f>#REF!</f>
        <v>#REF!</v>
      </c>
    </row>
    <row r="17" spans="1:3" s="58" customFormat="1" ht="18.75" customHeight="1" x14ac:dyDescent="0.2">
      <c r="A17" s="55">
        <v>15</v>
      </c>
      <c r="B17" s="56" t="s">
        <v>108</v>
      </c>
      <c r="C17" s="57" t="e">
        <f>#REF!</f>
        <v>#REF!</v>
      </c>
    </row>
    <row r="18" spans="1:3" s="58" customFormat="1" ht="18.75" customHeight="1" x14ac:dyDescent="0.2">
      <c r="A18" s="55">
        <v>16</v>
      </c>
      <c r="B18" s="56" t="s">
        <v>109</v>
      </c>
      <c r="C18" s="57" t="e">
        <f>#REF!</f>
        <v>#REF!</v>
      </c>
    </row>
    <row r="19" spans="1:3" s="58" customFormat="1" ht="18.75" customHeight="1" x14ac:dyDescent="0.2">
      <c r="A19" s="55">
        <v>17</v>
      </c>
      <c r="B19" s="56" t="s">
        <v>133</v>
      </c>
      <c r="C19" s="57" t="e">
        <f>#REF!</f>
        <v>#REF!</v>
      </c>
    </row>
    <row r="20" spans="1:3" s="58" customFormat="1" ht="18.75" customHeight="1" x14ac:dyDescent="0.2">
      <c r="A20" s="55">
        <v>18</v>
      </c>
      <c r="B20" s="56" t="s">
        <v>244</v>
      </c>
      <c r="C20" s="57" t="e">
        <f>#REF!</f>
        <v>#REF!</v>
      </c>
    </row>
    <row r="21" spans="1:3" s="58" customFormat="1" ht="18.75" customHeight="1" x14ac:dyDescent="0.2">
      <c r="A21" s="55">
        <v>19</v>
      </c>
      <c r="B21" s="56" t="s">
        <v>111</v>
      </c>
      <c r="C21" s="57" t="e">
        <f>#REF!</f>
        <v>#REF!</v>
      </c>
    </row>
    <row r="22" spans="1:3" s="58" customFormat="1" ht="18.75" customHeight="1" x14ac:dyDescent="0.2">
      <c r="A22" s="55">
        <v>20</v>
      </c>
      <c r="B22" s="56" t="s">
        <v>112</v>
      </c>
      <c r="C22" s="57" t="e">
        <f>#REF!</f>
        <v>#REF!</v>
      </c>
    </row>
    <row r="23" spans="1:3" s="58" customFormat="1" ht="18.75" customHeight="1" x14ac:dyDescent="0.2">
      <c r="A23" s="55">
        <v>21</v>
      </c>
      <c r="B23" s="56" t="s">
        <v>137</v>
      </c>
      <c r="C23" s="57" t="e">
        <f>#REF!</f>
        <v>#REF!</v>
      </c>
    </row>
    <row r="24" spans="1:3" s="58" customFormat="1" ht="18.75" customHeight="1" x14ac:dyDescent="0.2">
      <c r="A24" s="55">
        <v>22</v>
      </c>
      <c r="B24" s="56" t="s">
        <v>135</v>
      </c>
      <c r="C24" s="57" t="e">
        <f>#REF!</f>
        <v>#REF!</v>
      </c>
    </row>
    <row r="25" spans="1:3" s="58" customFormat="1" ht="18.75" customHeight="1" x14ac:dyDescent="0.2">
      <c r="A25" s="55">
        <v>23</v>
      </c>
      <c r="B25" s="56" t="s">
        <v>115</v>
      </c>
      <c r="C25" s="57" t="e">
        <f>#REF!</f>
        <v>#REF!</v>
      </c>
    </row>
    <row r="26" spans="1:3" s="58" customFormat="1" ht="18.75" customHeight="1" x14ac:dyDescent="0.2">
      <c r="A26" s="55">
        <v>24</v>
      </c>
      <c r="B26" s="56" t="s">
        <v>241</v>
      </c>
      <c r="C26" s="57" t="e">
        <f>#REF!</f>
        <v>#REF!</v>
      </c>
    </row>
    <row r="27" spans="1:3" s="58" customFormat="1" ht="18.75" customHeight="1" x14ac:dyDescent="0.2">
      <c r="A27" s="55">
        <v>25</v>
      </c>
      <c r="B27" s="56" t="s">
        <v>116</v>
      </c>
      <c r="C27" s="57" t="e">
        <f>#REF!</f>
        <v>#REF!</v>
      </c>
    </row>
    <row r="28" spans="1:3" s="58" customFormat="1" ht="18.75" customHeight="1" x14ac:dyDescent="0.2">
      <c r="A28" s="55">
        <v>26</v>
      </c>
      <c r="B28" s="56" t="s">
        <v>185</v>
      </c>
      <c r="C28" s="57" t="e">
        <f>#REF!</f>
        <v>#REF!</v>
      </c>
    </row>
    <row r="29" spans="1:3" s="58" customFormat="1" ht="18.75" customHeight="1" x14ac:dyDescent="0.2">
      <c r="A29" s="55">
        <v>27</v>
      </c>
      <c r="B29" s="56" t="s">
        <v>122</v>
      </c>
      <c r="C29" s="57" t="e">
        <f>#REF!</f>
        <v>#REF!</v>
      </c>
    </row>
    <row r="30" spans="1:3" s="58" customFormat="1" ht="18.75" customHeight="1" x14ac:dyDescent="0.2">
      <c r="A30" s="55">
        <v>28</v>
      </c>
      <c r="B30" s="56" t="s">
        <v>127</v>
      </c>
      <c r="C30" s="57" t="e">
        <f>#REF!</f>
        <v>#REF!</v>
      </c>
    </row>
    <row r="31" spans="1:3" s="58" customFormat="1" ht="18.75" customHeight="1" x14ac:dyDescent="0.2">
      <c r="A31" s="55">
        <v>29</v>
      </c>
      <c r="B31" s="56" t="s">
        <v>179</v>
      </c>
      <c r="C31" s="57" t="e">
        <f>#REF!</f>
        <v>#REF!</v>
      </c>
    </row>
    <row r="32" spans="1:3" s="58" customFormat="1" ht="18.75" customHeight="1" x14ac:dyDescent="0.2">
      <c r="A32" s="55">
        <v>30</v>
      </c>
      <c r="B32" s="56" t="s">
        <v>140</v>
      </c>
      <c r="C32" s="57" t="e">
        <f>#REF!</f>
        <v>#REF!</v>
      </c>
    </row>
    <row r="33" spans="1:3" s="58" customFormat="1" ht="18.75" customHeight="1" x14ac:dyDescent="0.25">
      <c r="A33" s="55"/>
      <c r="B33" s="61" t="s">
        <v>117</v>
      </c>
      <c r="C33" s="149" t="e">
        <f>SUM(C3:C32)</f>
        <v>#REF!</v>
      </c>
    </row>
  </sheetData>
  <pageMargins left="1.28" right="0.7" top="1.29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6"/>
  <sheetViews>
    <sheetView topLeftCell="A34" workbookViewId="0">
      <selection activeCell="G45" sqref="G45"/>
    </sheetView>
  </sheetViews>
  <sheetFormatPr defaultRowHeight="12.75" x14ac:dyDescent="0.2"/>
  <cols>
    <col min="1" max="1" width="4" style="11" customWidth="1"/>
    <col min="2" max="4" width="9.140625" style="11"/>
    <col min="5" max="5" width="12.5703125" style="11" customWidth="1"/>
    <col min="6" max="6" width="9.140625" style="11"/>
    <col min="7" max="7" width="12.5703125" style="11" customWidth="1"/>
    <col min="8" max="8" width="4.140625" style="11" customWidth="1"/>
    <col min="9" max="9" width="9.140625" style="11"/>
    <col min="10" max="10" width="22.28515625" style="11" customWidth="1"/>
    <col min="11" max="11" width="13.42578125" style="11" customWidth="1"/>
    <col min="12" max="12" width="18.5703125" style="11" bestFit="1" customWidth="1"/>
    <col min="13" max="14" width="20.28515625" style="11" bestFit="1" customWidth="1"/>
    <col min="15" max="15" width="18.7109375" style="11" bestFit="1" customWidth="1"/>
    <col min="16" max="16384" width="9.140625" style="11"/>
  </cols>
  <sheetData>
    <row r="1" spans="1:12" x14ac:dyDescent="0.2">
      <c r="A1" s="279" t="s">
        <v>280</v>
      </c>
      <c r="B1" s="280"/>
      <c r="C1" s="281"/>
      <c r="D1" s="280"/>
    </row>
    <row r="2" spans="1:12" x14ac:dyDescent="0.2">
      <c r="A2" s="320" t="s">
        <v>8</v>
      </c>
      <c r="B2" s="320"/>
      <c r="C2" s="320"/>
      <c r="D2" s="320"/>
      <c r="E2" s="320"/>
      <c r="F2" s="270"/>
      <c r="G2" s="271"/>
      <c r="H2" s="321" t="s">
        <v>9</v>
      </c>
      <c r="I2" s="322"/>
      <c r="J2" s="322"/>
      <c r="K2" s="272"/>
      <c r="L2" s="273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59"/>
      <c r="G3" s="274">
        <f>G4+G5+G6+G7+G8</f>
        <v>90777005.519999996</v>
      </c>
      <c r="H3" s="260" t="s">
        <v>0</v>
      </c>
      <c r="I3" s="324" t="s">
        <v>11</v>
      </c>
      <c r="J3" s="324"/>
      <c r="K3" s="261"/>
      <c r="L3" s="14">
        <f>L4+L5+L6+L7</f>
        <v>24264639.919999998</v>
      </c>
    </row>
    <row r="4" spans="1:12" x14ac:dyDescent="0.2">
      <c r="A4" s="262"/>
      <c r="B4" s="263" t="s">
        <v>12</v>
      </c>
      <c r="C4" s="310" t="s">
        <v>13</v>
      </c>
      <c r="D4" s="310"/>
      <c r="E4" s="310"/>
      <c r="F4" s="263"/>
      <c r="G4" s="16">
        <v>180890.31</v>
      </c>
      <c r="H4" s="264"/>
      <c r="I4" s="261" t="s">
        <v>12</v>
      </c>
      <c r="J4" s="261" t="s">
        <v>14</v>
      </c>
      <c r="K4" s="261"/>
      <c r="L4" s="18">
        <v>16742714.75</v>
      </c>
    </row>
    <row r="5" spans="1:12" x14ac:dyDescent="0.2">
      <c r="A5" s="262"/>
      <c r="B5" s="263" t="s">
        <v>15</v>
      </c>
      <c r="C5" s="310" t="s">
        <v>16</v>
      </c>
      <c r="D5" s="310"/>
      <c r="E5" s="310"/>
      <c r="F5" s="263"/>
      <c r="G5" s="16">
        <v>0</v>
      </c>
      <c r="H5" s="264"/>
      <c r="I5" s="261" t="s">
        <v>17</v>
      </c>
      <c r="J5" s="261" t="s">
        <v>18</v>
      </c>
      <c r="K5" s="261"/>
      <c r="L5" s="18">
        <v>0</v>
      </c>
    </row>
    <row r="6" spans="1:12" x14ac:dyDescent="0.2">
      <c r="A6" s="262"/>
      <c r="B6" s="263" t="s">
        <v>19</v>
      </c>
      <c r="C6" s="310" t="s">
        <v>20</v>
      </c>
      <c r="D6" s="310"/>
      <c r="E6" s="310"/>
      <c r="F6" s="263"/>
      <c r="G6" s="16">
        <v>0</v>
      </c>
      <c r="H6" s="264"/>
      <c r="I6" s="261" t="s">
        <v>19</v>
      </c>
      <c r="J6" s="261" t="s">
        <v>21</v>
      </c>
      <c r="K6" s="261"/>
      <c r="L6" s="18">
        <v>7295786.7699999996</v>
      </c>
    </row>
    <row r="7" spans="1:12" x14ac:dyDescent="0.2">
      <c r="A7" s="262"/>
      <c r="B7" s="263" t="s">
        <v>22</v>
      </c>
      <c r="C7" s="310" t="s">
        <v>23</v>
      </c>
      <c r="D7" s="310"/>
      <c r="E7" s="310"/>
      <c r="F7" s="263"/>
      <c r="G7" s="16">
        <v>90596115.209999993</v>
      </c>
      <c r="H7" s="264"/>
      <c r="I7" s="261" t="s">
        <v>22</v>
      </c>
      <c r="J7" s="261" t="s">
        <v>24</v>
      </c>
      <c r="K7" s="261"/>
      <c r="L7" s="18">
        <v>226138.4</v>
      </c>
    </row>
    <row r="8" spans="1:12" x14ac:dyDescent="0.2">
      <c r="A8" s="262"/>
      <c r="B8" s="263" t="s">
        <v>25</v>
      </c>
      <c r="C8" s="310" t="s">
        <v>26</v>
      </c>
      <c r="D8" s="310"/>
      <c r="E8" s="310"/>
      <c r="F8" s="263"/>
      <c r="G8" s="16">
        <v>0</v>
      </c>
      <c r="H8" s="264"/>
      <c r="I8" s="261"/>
      <c r="J8" s="261"/>
      <c r="K8" s="261"/>
      <c r="L8" s="265"/>
    </row>
    <row r="9" spans="1:12" x14ac:dyDescent="0.2">
      <c r="A9" s="263"/>
      <c r="B9" s="263"/>
      <c r="C9" s="310"/>
      <c r="D9" s="310"/>
      <c r="E9" s="310"/>
      <c r="F9" s="263"/>
      <c r="G9" s="263"/>
      <c r="H9" s="264" t="s">
        <v>3</v>
      </c>
      <c r="I9" s="312" t="s">
        <v>27</v>
      </c>
      <c r="J9" s="312"/>
      <c r="K9" s="261"/>
      <c r="L9" s="12">
        <f>L11+L14+L18+L17</f>
        <v>29978299.489999998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63"/>
      <c r="G10" s="13">
        <f>G11-G12</f>
        <v>0</v>
      </c>
      <c r="H10" s="264" t="s">
        <v>1</v>
      </c>
      <c r="I10" s="314" t="s">
        <v>29</v>
      </c>
      <c r="J10" s="314"/>
      <c r="K10" s="261"/>
      <c r="L10" s="12">
        <f>L11+L14</f>
        <v>26489073.739999998</v>
      </c>
    </row>
    <row r="11" spans="1:12" x14ac:dyDescent="0.2">
      <c r="A11" s="262"/>
      <c r="B11" s="263" t="s">
        <v>12</v>
      </c>
      <c r="C11" s="310" t="s">
        <v>30</v>
      </c>
      <c r="D11" s="310"/>
      <c r="E11" s="310"/>
      <c r="F11" s="263"/>
      <c r="G11" s="16">
        <v>0</v>
      </c>
      <c r="H11" s="264"/>
      <c r="I11" s="261" t="s">
        <v>12</v>
      </c>
      <c r="J11" s="261" t="s">
        <v>31</v>
      </c>
      <c r="K11" s="261"/>
      <c r="L11" s="12">
        <f>L12-L13</f>
        <v>23223142.59</v>
      </c>
    </row>
    <row r="12" spans="1:12" x14ac:dyDescent="0.2">
      <c r="A12" s="262"/>
      <c r="B12" s="263" t="s">
        <v>15</v>
      </c>
      <c r="C12" s="310" t="s">
        <v>32</v>
      </c>
      <c r="D12" s="310"/>
      <c r="E12" s="310"/>
      <c r="F12" s="263" t="s">
        <v>33</v>
      </c>
      <c r="G12" s="16">
        <v>0</v>
      </c>
      <c r="H12" s="264"/>
      <c r="I12" s="261"/>
      <c r="J12" s="261" t="s">
        <v>31</v>
      </c>
      <c r="K12" s="261"/>
      <c r="L12" s="18">
        <v>37180471</v>
      </c>
    </row>
    <row r="13" spans="1:12" x14ac:dyDescent="0.2">
      <c r="A13" s="263"/>
      <c r="B13" s="263"/>
      <c r="C13" s="310"/>
      <c r="D13" s="310"/>
      <c r="E13" s="310"/>
      <c r="F13" s="263"/>
      <c r="G13" s="263"/>
      <c r="H13" s="264"/>
      <c r="I13" s="261"/>
      <c r="J13" s="261" t="s">
        <v>34</v>
      </c>
      <c r="K13" s="263" t="s">
        <v>33</v>
      </c>
      <c r="L13" s="18">
        <v>13957328.41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63"/>
      <c r="G14" s="13">
        <f>G15+G22+G33-G20-G27</f>
        <v>1700320.0799999998</v>
      </c>
      <c r="H14" s="264"/>
      <c r="I14" s="261" t="s">
        <v>15</v>
      </c>
      <c r="J14" s="261" t="s">
        <v>36</v>
      </c>
      <c r="K14" s="261"/>
      <c r="L14" s="12">
        <f>L15-L16</f>
        <v>3265931.1499999994</v>
      </c>
    </row>
    <row r="15" spans="1:12" x14ac:dyDescent="0.2">
      <c r="A15" s="262"/>
      <c r="B15" s="263" t="s">
        <v>37</v>
      </c>
      <c r="C15" s="310" t="s">
        <v>38</v>
      </c>
      <c r="D15" s="310"/>
      <c r="E15" s="310"/>
      <c r="F15" s="263"/>
      <c r="G15" s="16">
        <f>G16+G19</f>
        <v>1679204.13</v>
      </c>
      <c r="H15" s="264"/>
      <c r="I15" s="261"/>
      <c r="J15" s="261" t="s">
        <v>36</v>
      </c>
      <c r="K15" s="261"/>
      <c r="L15" s="18">
        <v>9085070.6099999994</v>
      </c>
    </row>
    <row r="16" spans="1:12" x14ac:dyDescent="0.2">
      <c r="A16" s="262"/>
      <c r="B16" s="283" t="s">
        <v>256</v>
      </c>
      <c r="C16" s="283" t="s">
        <v>257</v>
      </c>
      <c r="D16" s="263"/>
      <c r="E16" s="263"/>
      <c r="F16" s="263"/>
      <c r="G16" s="16">
        <f>G17+G18</f>
        <v>593469.44999999995</v>
      </c>
      <c r="H16" s="264"/>
      <c r="I16" s="261"/>
      <c r="J16" s="261" t="s">
        <v>40</v>
      </c>
      <c r="K16" s="263" t="s">
        <v>33</v>
      </c>
      <c r="L16" s="18">
        <v>5819139.46</v>
      </c>
    </row>
    <row r="17" spans="1:12" x14ac:dyDescent="0.2">
      <c r="A17" s="262"/>
      <c r="B17" s="283" t="s">
        <v>258</v>
      </c>
      <c r="C17" s="315" t="s">
        <v>259</v>
      </c>
      <c r="D17" s="315"/>
      <c r="E17" s="315"/>
      <c r="F17" s="283"/>
      <c r="G17" s="16">
        <v>150369.93</v>
      </c>
      <c r="H17" s="264"/>
      <c r="I17" s="261" t="s">
        <v>19</v>
      </c>
      <c r="J17" s="45" t="s">
        <v>248</v>
      </c>
      <c r="K17" s="261"/>
      <c r="L17" s="282">
        <v>3489225.75</v>
      </c>
    </row>
    <row r="18" spans="1:12" x14ac:dyDescent="0.2">
      <c r="A18" s="262"/>
      <c r="B18" s="283" t="s">
        <v>260</v>
      </c>
      <c r="C18" s="315" t="s">
        <v>262</v>
      </c>
      <c r="D18" s="315"/>
      <c r="E18" s="315"/>
      <c r="F18" s="283"/>
      <c r="G18" s="16">
        <v>443099.52</v>
      </c>
      <c r="H18" s="264" t="s">
        <v>2</v>
      </c>
      <c r="I18" s="314" t="s">
        <v>44</v>
      </c>
      <c r="J18" s="314"/>
      <c r="K18" s="261"/>
      <c r="L18" s="18">
        <v>0</v>
      </c>
    </row>
    <row r="19" spans="1:12" x14ac:dyDescent="0.2">
      <c r="A19" s="262"/>
      <c r="B19" s="283" t="s">
        <v>263</v>
      </c>
      <c r="C19" s="315" t="s">
        <v>261</v>
      </c>
      <c r="D19" s="315"/>
      <c r="E19" s="315"/>
      <c r="F19" s="283"/>
      <c r="G19" s="16">
        <v>1085734.68</v>
      </c>
      <c r="H19" s="264"/>
      <c r="I19" s="261"/>
      <c r="J19" s="261"/>
      <c r="K19" s="261"/>
      <c r="L19" s="265"/>
    </row>
    <row r="20" spans="1:12" x14ac:dyDescent="0.2">
      <c r="A20" s="262"/>
      <c r="B20" s="283" t="s">
        <v>264</v>
      </c>
      <c r="C20" s="310" t="s">
        <v>39</v>
      </c>
      <c r="D20" s="310"/>
      <c r="E20" s="310"/>
      <c r="F20" s="263" t="s">
        <v>33</v>
      </c>
      <c r="G20" s="16">
        <v>0</v>
      </c>
      <c r="H20" s="264" t="s">
        <v>4</v>
      </c>
      <c r="I20" s="312" t="s">
        <v>46</v>
      </c>
      <c r="J20" s="312"/>
      <c r="K20" s="261"/>
      <c r="L20" s="18">
        <v>0</v>
      </c>
    </row>
    <row r="21" spans="1:12" x14ac:dyDescent="0.2">
      <c r="A21" s="262"/>
      <c r="B21" s="283" t="s">
        <v>268</v>
      </c>
      <c r="C21" s="318" t="s">
        <v>275</v>
      </c>
      <c r="D21" s="310"/>
      <c r="E21" s="310"/>
      <c r="F21" s="283" t="s">
        <v>33</v>
      </c>
      <c r="G21" s="16">
        <v>21155.95</v>
      </c>
      <c r="H21" s="264"/>
      <c r="I21" s="261"/>
      <c r="J21" s="261"/>
      <c r="K21" s="261"/>
      <c r="L21" s="265"/>
    </row>
    <row r="22" spans="1:12" x14ac:dyDescent="0.2">
      <c r="A22" s="262"/>
      <c r="B22" s="283" t="s">
        <v>265</v>
      </c>
      <c r="C22" s="310" t="s">
        <v>41</v>
      </c>
      <c r="D22" s="310"/>
      <c r="E22" s="310"/>
      <c r="F22" s="263"/>
      <c r="G22" s="16">
        <f>G23+G26</f>
        <v>21115.95</v>
      </c>
      <c r="H22" s="264" t="s">
        <v>5</v>
      </c>
      <c r="I22" s="312" t="s">
        <v>48</v>
      </c>
      <c r="J22" s="312"/>
      <c r="K22" s="261"/>
      <c r="L22" s="12">
        <f>L23+L28+L29+L30+L32</f>
        <v>23642400</v>
      </c>
    </row>
    <row r="23" spans="1:12" x14ac:dyDescent="0.2">
      <c r="A23" s="262"/>
      <c r="B23" s="283" t="s">
        <v>256</v>
      </c>
      <c r="C23" s="283" t="s">
        <v>257</v>
      </c>
      <c r="D23" s="263"/>
      <c r="E23" s="263"/>
      <c r="F23" s="263"/>
      <c r="G23" s="16">
        <f>G24+G25</f>
        <v>21115.95</v>
      </c>
      <c r="H23" s="264"/>
      <c r="I23" s="261" t="s">
        <v>12</v>
      </c>
      <c r="J23" s="261" t="s">
        <v>50</v>
      </c>
      <c r="K23" s="261"/>
      <c r="L23" s="18">
        <v>23642400</v>
      </c>
    </row>
    <row r="24" spans="1:12" x14ac:dyDescent="0.2">
      <c r="A24" s="262"/>
      <c r="B24" s="283" t="s">
        <v>258</v>
      </c>
      <c r="C24" s="283" t="s">
        <v>266</v>
      </c>
      <c r="D24" s="283"/>
      <c r="E24" s="283"/>
      <c r="F24" s="283"/>
      <c r="G24" s="16">
        <v>0</v>
      </c>
      <c r="H24" s="264"/>
      <c r="I24" s="261"/>
      <c r="J24" s="261" t="s">
        <v>52</v>
      </c>
      <c r="K24" s="261"/>
      <c r="L24" s="18">
        <v>23642400</v>
      </c>
    </row>
    <row r="25" spans="1:12" x14ac:dyDescent="0.2">
      <c r="A25" s="262"/>
      <c r="B25" s="283" t="s">
        <v>260</v>
      </c>
      <c r="C25" s="283" t="s">
        <v>267</v>
      </c>
      <c r="D25" s="283"/>
      <c r="E25" s="283"/>
      <c r="F25" s="283"/>
      <c r="G25" s="16">
        <v>21115.95</v>
      </c>
      <c r="H25" s="264"/>
      <c r="I25" s="261"/>
      <c r="J25" s="261" t="s">
        <v>54</v>
      </c>
      <c r="K25" s="263" t="s">
        <v>33</v>
      </c>
      <c r="L25" s="267">
        <v>0</v>
      </c>
    </row>
    <row r="26" spans="1:12" x14ac:dyDescent="0.2">
      <c r="A26" s="262"/>
      <c r="B26" s="283" t="s">
        <v>255</v>
      </c>
      <c r="C26" s="283" t="s">
        <v>261</v>
      </c>
      <c r="D26" s="283"/>
      <c r="E26" s="283"/>
      <c r="F26" s="283"/>
      <c r="G26" s="16">
        <v>0</v>
      </c>
      <c r="H26" s="264"/>
      <c r="I26" s="261" t="s">
        <v>15</v>
      </c>
      <c r="J26" s="261" t="s">
        <v>55</v>
      </c>
      <c r="K26" s="261"/>
      <c r="L26" s="18">
        <v>0</v>
      </c>
    </row>
    <row r="27" spans="1:12" x14ac:dyDescent="0.2">
      <c r="B27" s="283" t="s">
        <v>264</v>
      </c>
      <c r="C27" s="310" t="s">
        <v>43</v>
      </c>
      <c r="D27" s="310"/>
      <c r="E27" s="310"/>
      <c r="F27" s="263" t="s">
        <v>33</v>
      </c>
      <c r="G27" s="16">
        <v>0</v>
      </c>
      <c r="H27" s="264"/>
      <c r="I27" s="261" t="s">
        <v>19</v>
      </c>
      <c r="J27" s="261" t="s">
        <v>57</v>
      </c>
      <c r="K27" s="261"/>
      <c r="L27" s="18">
        <v>0</v>
      </c>
    </row>
    <row r="28" spans="1:12" x14ac:dyDescent="0.2">
      <c r="A28" s="262"/>
      <c r="B28" s="283" t="s">
        <v>268</v>
      </c>
      <c r="C28" s="315" t="s">
        <v>269</v>
      </c>
      <c r="D28" s="316"/>
      <c r="E28" s="316"/>
      <c r="F28" s="283" t="s">
        <v>33</v>
      </c>
      <c r="G28" s="16">
        <v>0</v>
      </c>
      <c r="H28" s="264"/>
      <c r="I28" s="261" t="s">
        <v>22</v>
      </c>
      <c r="J28" s="261" t="s">
        <v>59</v>
      </c>
      <c r="K28" s="261"/>
      <c r="L28" s="18">
        <v>0</v>
      </c>
    </row>
    <row r="29" spans="1:12" x14ac:dyDescent="0.2">
      <c r="A29" s="262"/>
      <c r="B29" s="283" t="s">
        <v>270</v>
      </c>
      <c r="C29" s="315" t="s">
        <v>271</v>
      </c>
      <c r="D29" s="315"/>
      <c r="E29" s="315"/>
      <c r="F29" s="283"/>
      <c r="G29" s="288">
        <v>0</v>
      </c>
      <c r="H29" s="264"/>
      <c r="I29" s="261" t="s">
        <v>25</v>
      </c>
      <c r="J29" s="261" t="s">
        <v>61</v>
      </c>
      <c r="K29" s="261"/>
      <c r="L29" s="18">
        <v>0</v>
      </c>
    </row>
    <row r="30" spans="1:12" x14ac:dyDescent="0.2">
      <c r="A30" s="262"/>
      <c r="B30" s="263" t="s">
        <v>22</v>
      </c>
      <c r="C30" s="310" t="s">
        <v>14</v>
      </c>
      <c r="D30" s="310"/>
      <c r="E30" s="310"/>
      <c r="F30" s="263"/>
      <c r="G30" s="286">
        <f>G31-G32</f>
        <v>0</v>
      </c>
      <c r="H30" s="264"/>
      <c r="I30" s="261" t="s">
        <v>63</v>
      </c>
      <c r="J30" s="261" t="s">
        <v>64</v>
      </c>
      <c r="K30" s="261"/>
      <c r="L30" s="18">
        <v>0</v>
      </c>
    </row>
    <row r="31" spans="1:12" x14ac:dyDescent="0.2">
      <c r="A31" s="262"/>
      <c r="B31" s="263" t="s">
        <v>25</v>
      </c>
      <c r="C31" s="310" t="s">
        <v>45</v>
      </c>
      <c r="D31" s="310"/>
      <c r="E31" s="310"/>
      <c r="F31" s="263"/>
      <c r="G31" s="17">
        <v>0</v>
      </c>
      <c r="H31" s="264"/>
      <c r="I31" s="261" t="s">
        <v>65</v>
      </c>
      <c r="J31" s="261" t="s">
        <v>66</v>
      </c>
      <c r="K31" s="261"/>
      <c r="L31" s="18">
        <v>0</v>
      </c>
    </row>
    <row r="32" spans="1:12" x14ac:dyDescent="0.2">
      <c r="A32" s="262"/>
      <c r="B32" s="283" t="s">
        <v>272</v>
      </c>
      <c r="C32" s="315" t="s">
        <v>273</v>
      </c>
      <c r="D32" s="316"/>
      <c r="E32" s="316"/>
      <c r="F32" s="263"/>
      <c r="G32" s="17">
        <v>0</v>
      </c>
      <c r="H32" s="264"/>
      <c r="I32" s="261" t="s">
        <v>68</v>
      </c>
      <c r="J32" s="261" t="s">
        <v>85</v>
      </c>
      <c r="K32" s="263" t="s">
        <v>33</v>
      </c>
      <c r="L32" s="12">
        <f>-L33-L35+L36</f>
        <v>0</v>
      </c>
    </row>
    <row r="33" spans="1:12" x14ac:dyDescent="0.2">
      <c r="B33" s="283" t="s">
        <v>274</v>
      </c>
      <c r="C33" s="310" t="s">
        <v>47</v>
      </c>
      <c r="D33" s="310"/>
      <c r="E33" s="310"/>
      <c r="F33" s="263"/>
      <c r="G33" s="16">
        <v>0</v>
      </c>
      <c r="H33" s="264"/>
      <c r="I33" s="261"/>
      <c r="J33" s="261" t="s">
        <v>70</v>
      </c>
      <c r="K33" s="263" t="s">
        <v>33</v>
      </c>
      <c r="L33" s="18">
        <v>0</v>
      </c>
    </row>
    <row r="34" spans="1:12" x14ac:dyDescent="0.2">
      <c r="B34" s="283"/>
      <c r="C34" s="317"/>
      <c r="D34" s="317"/>
      <c r="E34" s="317"/>
      <c r="F34" s="317"/>
      <c r="G34" s="16"/>
      <c r="H34" s="264"/>
      <c r="I34" s="261"/>
      <c r="J34" s="261"/>
      <c r="K34" s="263"/>
      <c r="L34" s="18"/>
    </row>
    <row r="35" spans="1:12" x14ac:dyDescent="0.2">
      <c r="A35" s="262" t="s">
        <v>5</v>
      </c>
      <c r="B35" s="262" t="s">
        <v>49</v>
      </c>
      <c r="C35" s="310"/>
      <c r="D35" s="310"/>
      <c r="E35" s="310"/>
      <c r="F35" s="263"/>
      <c r="G35" s="10">
        <f>G36-G37-G38</f>
        <v>0</v>
      </c>
      <c r="H35" s="264"/>
      <c r="I35" s="261"/>
      <c r="J35" s="261" t="s">
        <v>71</v>
      </c>
      <c r="K35" s="263" t="s">
        <v>33</v>
      </c>
      <c r="L35" s="18">
        <v>0</v>
      </c>
    </row>
    <row r="36" spans="1:12" x14ac:dyDescent="0.2">
      <c r="A36" s="262"/>
      <c r="B36" s="263" t="s">
        <v>12</v>
      </c>
      <c r="C36" s="310" t="s">
        <v>51</v>
      </c>
      <c r="D36" s="310"/>
      <c r="E36" s="310"/>
      <c r="F36" s="263"/>
      <c r="G36" s="17">
        <v>0</v>
      </c>
      <c r="H36" s="264"/>
      <c r="I36" s="266"/>
      <c r="J36" s="261" t="s">
        <v>77</v>
      </c>
      <c r="K36" s="261"/>
      <c r="L36" s="18">
        <v>0</v>
      </c>
    </row>
    <row r="37" spans="1:12" x14ac:dyDescent="0.2">
      <c r="A37" s="262"/>
      <c r="B37" s="263"/>
      <c r="C37" s="310" t="s">
        <v>53</v>
      </c>
      <c r="D37" s="310"/>
      <c r="E37" s="310"/>
      <c r="F37" s="263" t="s">
        <v>33</v>
      </c>
      <c r="G37" s="17">
        <v>0</v>
      </c>
      <c r="H37" s="264" t="s">
        <v>6</v>
      </c>
      <c r="I37" s="312" t="s">
        <v>74</v>
      </c>
      <c r="J37" s="312"/>
      <c r="K37" s="261"/>
      <c r="L37" s="12">
        <f>L38+L39</f>
        <v>26322294.789999999</v>
      </c>
    </row>
    <row r="38" spans="1:12" x14ac:dyDescent="0.2">
      <c r="A38" s="262"/>
      <c r="B38" s="263"/>
      <c r="C38" s="313"/>
      <c r="D38" s="313"/>
      <c r="E38" s="313"/>
      <c r="G38" s="17">
        <v>0</v>
      </c>
      <c r="H38" s="264"/>
      <c r="I38" s="261" t="s">
        <v>12</v>
      </c>
      <c r="J38" s="261" t="s">
        <v>75</v>
      </c>
      <c r="K38" s="261"/>
      <c r="L38" s="18">
        <v>26322294.789999999</v>
      </c>
    </row>
    <row r="39" spans="1:12" x14ac:dyDescent="0.2">
      <c r="A39" s="262" t="s">
        <v>6</v>
      </c>
      <c r="B39" s="262" t="s">
        <v>56</v>
      </c>
      <c r="C39" s="310"/>
      <c r="D39" s="310"/>
      <c r="E39" s="310"/>
      <c r="F39" s="263"/>
      <c r="G39" s="9"/>
      <c r="H39" s="264"/>
      <c r="I39" s="261" t="s">
        <v>15</v>
      </c>
      <c r="J39" s="261" t="s">
        <v>77</v>
      </c>
      <c r="K39" s="261"/>
      <c r="L39" s="18">
        <v>0</v>
      </c>
    </row>
    <row r="40" spans="1:12" x14ac:dyDescent="0.2">
      <c r="A40" s="263"/>
      <c r="B40" s="263"/>
      <c r="C40" s="310" t="s">
        <v>58</v>
      </c>
      <c r="D40" s="310"/>
      <c r="E40" s="310"/>
      <c r="F40" s="263"/>
      <c r="G40" s="10">
        <f>G41+G44+G47</f>
        <v>755308.59999999986</v>
      </c>
      <c r="H40" s="264"/>
      <c r="I40" s="261"/>
      <c r="J40" s="261"/>
      <c r="K40" s="261"/>
      <c r="L40" s="265"/>
    </row>
    <row r="41" spans="1:12" x14ac:dyDescent="0.2">
      <c r="A41" s="261"/>
      <c r="B41" s="263"/>
      <c r="C41" s="310" t="s">
        <v>60</v>
      </c>
      <c r="D41" s="310"/>
      <c r="E41" s="310"/>
      <c r="F41" s="263" t="s">
        <v>33</v>
      </c>
      <c r="G41" s="10">
        <f>G42-G43</f>
        <v>0</v>
      </c>
      <c r="H41" s="264"/>
      <c r="I41" s="261"/>
      <c r="J41" s="261"/>
      <c r="K41" s="261"/>
      <c r="L41" s="265"/>
    </row>
    <row r="42" spans="1:12" x14ac:dyDescent="0.2">
      <c r="A42" s="261"/>
      <c r="B42" s="263"/>
      <c r="C42" s="310" t="s">
        <v>62</v>
      </c>
      <c r="D42" s="310"/>
      <c r="E42" s="310"/>
      <c r="F42" s="263" t="s">
        <v>33</v>
      </c>
      <c r="G42" s="17">
        <v>0</v>
      </c>
      <c r="H42" s="264"/>
      <c r="I42" s="261"/>
      <c r="J42" s="261"/>
      <c r="K42" s="261"/>
      <c r="L42" s="265"/>
    </row>
    <row r="43" spans="1:12" x14ac:dyDescent="0.2">
      <c r="A43" s="284" t="s">
        <v>80</v>
      </c>
      <c r="B43" s="262" t="s">
        <v>67</v>
      </c>
      <c r="C43" s="310"/>
      <c r="D43" s="310"/>
      <c r="E43" s="310"/>
      <c r="F43" s="263"/>
      <c r="G43" s="17">
        <v>0</v>
      </c>
      <c r="H43" s="264"/>
      <c r="I43" s="261"/>
      <c r="J43" s="261"/>
      <c r="K43" s="261"/>
      <c r="L43" s="265"/>
    </row>
    <row r="44" spans="1:12" x14ac:dyDescent="0.2">
      <c r="A44" s="261"/>
      <c r="B44" s="263" t="s">
        <v>12</v>
      </c>
      <c r="C44" s="310" t="s">
        <v>69</v>
      </c>
      <c r="D44" s="310"/>
      <c r="E44" s="310"/>
      <c r="F44" s="263"/>
      <c r="G44" s="10">
        <f>G45-G46</f>
        <v>755308.59999999986</v>
      </c>
      <c r="H44" s="264"/>
      <c r="I44" s="261"/>
      <c r="J44" s="261"/>
      <c r="K44" s="261"/>
      <c r="L44" s="265"/>
    </row>
    <row r="45" spans="1:12" x14ac:dyDescent="0.2">
      <c r="A45" s="261"/>
      <c r="B45" s="263"/>
      <c r="C45" s="310" t="s">
        <v>69</v>
      </c>
      <c r="D45" s="310"/>
      <c r="E45" s="310"/>
      <c r="F45" s="263"/>
      <c r="G45" s="17">
        <v>1606338.4</v>
      </c>
      <c r="H45" s="264"/>
      <c r="I45" s="261"/>
      <c r="J45" s="261"/>
      <c r="K45" s="261"/>
      <c r="L45" s="265"/>
    </row>
    <row r="46" spans="1:12" x14ac:dyDescent="0.2">
      <c r="A46" s="261"/>
      <c r="B46" s="261"/>
      <c r="C46" s="310" t="s">
        <v>72</v>
      </c>
      <c r="D46" s="310"/>
      <c r="E46" s="310"/>
      <c r="F46" s="263" t="s">
        <v>33</v>
      </c>
      <c r="G46" s="18">
        <v>851029.8</v>
      </c>
      <c r="H46" s="266"/>
      <c r="I46" s="261"/>
      <c r="J46" s="261"/>
      <c r="K46" s="261"/>
      <c r="L46" s="265"/>
    </row>
    <row r="47" spans="1:12" x14ac:dyDescent="0.2">
      <c r="A47" s="261"/>
      <c r="B47" s="261" t="s">
        <v>15</v>
      </c>
      <c r="C47" s="310" t="s">
        <v>73</v>
      </c>
      <c r="D47" s="310"/>
      <c r="E47" s="310"/>
      <c r="F47" s="261"/>
      <c r="G47" s="12">
        <f>G48-G49</f>
        <v>0</v>
      </c>
      <c r="H47" s="266"/>
      <c r="I47" s="261"/>
      <c r="J47" s="261"/>
      <c r="K47" s="261"/>
      <c r="L47" s="265"/>
    </row>
    <row r="48" spans="1:12" x14ac:dyDescent="0.2">
      <c r="A48" s="261"/>
      <c r="B48" s="261"/>
      <c r="C48" s="310" t="s">
        <v>73</v>
      </c>
      <c r="D48" s="310"/>
      <c r="E48" s="310"/>
      <c r="F48" s="261"/>
      <c r="G48" s="18">
        <v>0</v>
      </c>
      <c r="H48" s="266"/>
      <c r="I48" s="261"/>
      <c r="J48" s="261"/>
      <c r="K48" s="261"/>
      <c r="L48" s="265"/>
    </row>
    <row r="49" spans="1:12" x14ac:dyDescent="0.2">
      <c r="B49" s="261"/>
      <c r="C49" s="310" t="s">
        <v>76</v>
      </c>
      <c r="D49" s="310"/>
      <c r="E49" s="310"/>
      <c r="F49" s="263" t="s">
        <v>33</v>
      </c>
      <c r="G49" s="18">
        <v>0</v>
      </c>
      <c r="H49" s="266"/>
      <c r="I49" s="261"/>
      <c r="J49" s="261"/>
      <c r="K49" s="261"/>
      <c r="L49" s="265"/>
    </row>
    <row r="50" spans="1:12" x14ac:dyDescent="0.2">
      <c r="A50" s="261"/>
      <c r="B50" s="261" t="s">
        <v>19</v>
      </c>
      <c r="C50" s="310" t="s">
        <v>84</v>
      </c>
      <c r="D50" s="310"/>
      <c r="E50" s="310"/>
      <c r="F50" s="261"/>
      <c r="G50" s="265"/>
      <c r="H50" s="266"/>
      <c r="I50" s="261"/>
      <c r="J50" s="261"/>
      <c r="K50" s="261"/>
      <c r="L50" s="265"/>
    </row>
    <row r="51" spans="1:12" x14ac:dyDescent="0.2">
      <c r="C51" s="310" t="s">
        <v>78</v>
      </c>
      <c r="D51" s="310"/>
      <c r="E51" s="310"/>
      <c r="F51" s="261"/>
      <c r="H51" s="266"/>
      <c r="I51" s="261"/>
      <c r="J51" s="261"/>
      <c r="K51" s="261"/>
      <c r="L51" s="265"/>
    </row>
    <row r="52" spans="1:12" x14ac:dyDescent="0.2">
      <c r="A52" s="266"/>
      <c r="B52" s="261"/>
      <c r="C52" s="310" t="s">
        <v>79</v>
      </c>
      <c r="D52" s="310"/>
      <c r="E52" s="310"/>
      <c r="F52" s="263" t="s">
        <v>33</v>
      </c>
      <c r="G52" s="261"/>
      <c r="H52" s="264"/>
      <c r="I52" s="261"/>
      <c r="J52" s="261"/>
      <c r="K52" s="261"/>
      <c r="L52" s="265"/>
    </row>
    <row r="53" spans="1:12" x14ac:dyDescent="0.2">
      <c r="A53" s="266"/>
      <c r="B53" s="261"/>
      <c r="C53" s="263"/>
      <c r="D53" s="263"/>
      <c r="E53" s="263"/>
      <c r="F53" s="263"/>
      <c r="G53" s="261"/>
      <c r="H53" s="264"/>
      <c r="I53" s="261"/>
      <c r="J53" s="261"/>
      <c r="K53" s="261"/>
      <c r="L53" s="265"/>
    </row>
    <row r="54" spans="1:12" ht="13.5" thickBot="1" x14ac:dyDescent="0.25">
      <c r="A54" s="266" t="s">
        <v>80</v>
      </c>
      <c r="B54" s="284" t="s">
        <v>81</v>
      </c>
      <c r="C54" s="311"/>
      <c r="D54" s="311"/>
      <c r="E54" s="311"/>
      <c r="F54" s="311"/>
      <c r="G54" s="285">
        <v>10975000</v>
      </c>
      <c r="H54" s="303"/>
      <c r="I54" s="304"/>
      <c r="J54" s="304"/>
      <c r="K54" s="304"/>
      <c r="L54" s="265"/>
    </row>
    <row r="55" spans="1:12" ht="14.25" thickTop="1" thickBot="1" x14ac:dyDescent="0.25">
      <c r="A55" s="305" t="s">
        <v>82</v>
      </c>
      <c r="B55" s="306"/>
      <c r="C55" s="306"/>
      <c r="D55" s="306"/>
      <c r="E55" s="306"/>
      <c r="F55" s="307"/>
      <c r="G55" s="15">
        <f>G40+G35+G30+G14+G10+G3+G54</f>
        <v>104207634.19999999</v>
      </c>
      <c r="H55" s="308" t="s">
        <v>83</v>
      </c>
      <c r="I55" s="309"/>
      <c r="J55" s="309"/>
      <c r="K55" s="268"/>
      <c r="L55" s="19">
        <f>L3+L9+L22+L20+L37</f>
        <v>104207634.19999999</v>
      </c>
    </row>
    <row r="56" spans="1:12" ht="13.5" thickTop="1" x14ac:dyDescent="0.2">
      <c r="A56" s="266"/>
      <c r="B56" s="266"/>
      <c r="C56" s="266"/>
      <c r="D56" s="266"/>
      <c r="E56" s="266"/>
      <c r="F56" s="261"/>
      <c r="G56" s="45">
        <v>0</v>
      </c>
      <c r="L56" s="45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00000000-0004-0000-0400-000000000000}"/>
  </hyperlinks>
  <pageMargins left="0.7" right="0.7" top="0.75" bottom="0.75" header="0.3" footer="0.3"/>
  <legacy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G1:I1"/>
  <sheetViews>
    <sheetView workbookViewId="0">
      <selection activeCell="P12" sqref="P12"/>
    </sheetView>
  </sheetViews>
  <sheetFormatPr defaultRowHeight="12.75" x14ac:dyDescent="0.2"/>
  <sheetData>
    <row r="1" spans="7:9" ht="15" x14ac:dyDescent="0.2">
      <c r="G1" s="245" t="s">
        <v>181</v>
      </c>
      <c r="H1" s="230"/>
      <c r="I1" s="230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D34"/>
  <sheetViews>
    <sheetView workbookViewId="0">
      <selection activeCell="A41" sqref="A41"/>
    </sheetView>
  </sheetViews>
  <sheetFormatPr defaultRowHeight="12.75" x14ac:dyDescent="0.2"/>
  <cols>
    <col min="1" max="1" width="4.7109375" customWidth="1"/>
    <col min="2" max="2" width="36.85546875" customWidth="1"/>
    <col min="3" max="3" width="15.5703125" customWidth="1"/>
    <col min="4" max="4" width="16.5703125" style="49" customWidth="1"/>
  </cols>
  <sheetData>
    <row r="1" spans="1:4" ht="18" x14ac:dyDescent="0.25">
      <c r="B1" s="147" t="s">
        <v>143</v>
      </c>
      <c r="C1" s="150"/>
      <c r="D1" s="151"/>
    </row>
    <row r="3" spans="1:4" s="58" customFormat="1" ht="18.75" customHeight="1" x14ac:dyDescent="0.2">
      <c r="A3" s="55">
        <v>1</v>
      </c>
      <c r="B3" s="56" t="s">
        <v>207</v>
      </c>
      <c r="C3" s="57" t="s">
        <v>173</v>
      </c>
      <c r="D3" s="62"/>
    </row>
    <row r="4" spans="1:4" s="58" customFormat="1" ht="18.75" customHeight="1" x14ac:dyDescent="0.2">
      <c r="A4" s="55">
        <f>A3+1</f>
        <v>2</v>
      </c>
      <c r="B4" s="56" t="s">
        <v>105</v>
      </c>
      <c r="C4" s="57" t="s">
        <v>144</v>
      </c>
      <c r="D4" s="62"/>
    </row>
    <row r="5" spans="1:4" s="58" customFormat="1" ht="18.75" customHeight="1" x14ac:dyDescent="0.2">
      <c r="A5" s="55">
        <f t="shared" ref="A5:A34" si="0">A4+1</f>
        <v>3</v>
      </c>
      <c r="B5" s="56" t="s">
        <v>135</v>
      </c>
      <c r="C5" s="57" t="s">
        <v>145</v>
      </c>
      <c r="D5" s="62"/>
    </row>
    <row r="6" spans="1:4" s="58" customFormat="1" ht="18.75" customHeight="1" x14ac:dyDescent="0.2">
      <c r="A6" s="55">
        <f t="shared" si="0"/>
        <v>4</v>
      </c>
      <c r="B6" s="56" t="s">
        <v>177</v>
      </c>
      <c r="C6" s="57" t="s">
        <v>178</v>
      </c>
      <c r="D6" s="62"/>
    </row>
    <row r="7" spans="1:4" s="58" customFormat="1" ht="18.75" customHeight="1" x14ac:dyDescent="0.2">
      <c r="A7" s="55">
        <f t="shared" si="0"/>
        <v>5</v>
      </c>
      <c r="B7" s="56" t="s">
        <v>115</v>
      </c>
      <c r="C7" s="57" t="s">
        <v>146</v>
      </c>
      <c r="D7" s="62"/>
    </row>
    <row r="8" spans="1:4" s="58" customFormat="1" ht="18.75" customHeight="1" x14ac:dyDescent="0.2">
      <c r="A8" s="55">
        <f t="shared" si="0"/>
        <v>6</v>
      </c>
      <c r="B8" s="56" t="s">
        <v>127</v>
      </c>
      <c r="C8" s="57" t="s">
        <v>147</v>
      </c>
      <c r="D8" s="62"/>
    </row>
    <row r="9" spans="1:4" s="58" customFormat="1" ht="18.75" customHeight="1" x14ac:dyDescent="0.2">
      <c r="A9" s="55">
        <f t="shared" si="0"/>
        <v>7</v>
      </c>
      <c r="B9" s="56" t="s">
        <v>131</v>
      </c>
      <c r="C9" s="57" t="s">
        <v>148</v>
      </c>
      <c r="D9" s="62"/>
    </row>
    <row r="10" spans="1:4" s="58" customFormat="1" ht="18.75" customHeight="1" x14ac:dyDescent="0.2">
      <c r="A10" s="55">
        <f t="shared" si="0"/>
        <v>8</v>
      </c>
      <c r="B10" s="56" t="s">
        <v>174</v>
      </c>
      <c r="C10" s="57" t="s">
        <v>175</v>
      </c>
      <c r="D10" s="62"/>
    </row>
    <row r="11" spans="1:4" s="58" customFormat="1" ht="18.75" customHeight="1" x14ac:dyDescent="0.2">
      <c r="A11" s="55">
        <f t="shared" si="0"/>
        <v>9</v>
      </c>
      <c r="B11" s="60" t="s">
        <v>103</v>
      </c>
      <c r="C11" s="57" t="s">
        <v>149</v>
      </c>
      <c r="D11" s="62"/>
    </row>
    <row r="12" spans="1:4" s="58" customFormat="1" ht="18.75" customHeight="1" x14ac:dyDescent="0.2">
      <c r="A12" s="55">
        <f t="shared" si="0"/>
        <v>10</v>
      </c>
      <c r="B12" s="56" t="s">
        <v>137</v>
      </c>
      <c r="C12" s="57" t="s">
        <v>150</v>
      </c>
      <c r="D12" s="62"/>
    </row>
    <row r="13" spans="1:4" s="58" customFormat="1" ht="18.75" customHeight="1" x14ac:dyDescent="0.2">
      <c r="A13" s="55">
        <f t="shared" si="0"/>
        <v>11</v>
      </c>
      <c r="B13" s="56" t="s">
        <v>111</v>
      </c>
      <c r="C13" s="57" t="s">
        <v>151</v>
      </c>
      <c r="D13" s="62"/>
    </row>
    <row r="14" spans="1:4" s="58" customFormat="1" ht="18.75" customHeight="1" x14ac:dyDescent="0.2">
      <c r="A14" s="55">
        <f t="shared" si="0"/>
        <v>12</v>
      </c>
      <c r="B14" s="56" t="s">
        <v>98</v>
      </c>
      <c r="C14" s="57" t="s">
        <v>152</v>
      </c>
      <c r="D14" s="62"/>
    </row>
    <row r="15" spans="1:4" s="58" customFormat="1" ht="18.75" customHeight="1" x14ac:dyDescent="0.2">
      <c r="A15" s="55">
        <f t="shared" si="0"/>
        <v>13</v>
      </c>
      <c r="B15" s="56" t="s">
        <v>104</v>
      </c>
      <c r="C15" s="57" t="s">
        <v>153</v>
      </c>
      <c r="D15" s="62"/>
    </row>
    <row r="16" spans="1:4" s="58" customFormat="1" ht="18.75" customHeight="1" x14ac:dyDescent="0.2">
      <c r="A16" s="55">
        <f t="shared" si="0"/>
        <v>14</v>
      </c>
      <c r="B16" s="56" t="s">
        <v>106</v>
      </c>
      <c r="C16" s="57" t="s">
        <v>154</v>
      </c>
      <c r="D16" s="62"/>
    </row>
    <row r="17" spans="1:4" s="58" customFormat="1" ht="18.75" customHeight="1" x14ac:dyDescent="0.2">
      <c r="A17" s="55">
        <f t="shared" si="0"/>
        <v>15</v>
      </c>
      <c r="B17" s="56" t="s">
        <v>142</v>
      </c>
      <c r="C17" s="57" t="s">
        <v>155</v>
      </c>
      <c r="D17" s="62"/>
    </row>
    <row r="18" spans="1:4" s="58" customFormat="1" ht="18.75" customHeight="1" x14ac:dyDescent="0.2">
      <c r="A18" s="55">
        <f t="shared" si="0"/>
        <v>16</v>
      </c>
      <c r="B18" s="56" t="s">
        <v>110</v>
      </c>
      <c r="C18" s="57" t="s">
        <v>156</v>
      </c>
      <c r="D18" s="62"/>
    </row>
    <row r="19" spans="1:4" s="58" customFormat="1" ht="18.75" customHeight="1" x14ac:dyDescent="0.2">
      <c r="A19" s="55">
        <f t="shared" si="0"/>
        <v>17</v>
      </c>
      <c r="B19" s="56" t="s">
        <v>157</v>
      </c>
      <c r="C19" s="57" t="s">
        <v>158</v>
      </c>
      <c r="D19" s="62"/>
    </row>
    <row r="20" spans="1:4" s="58" customFormat="1" ht="18.75" customHeight="1" x14ac:dyDescent="0.2">
      <c r="A20" s="55">
        <f t="shared" si="0"/>
        <v>18</v>
      </c>
      <c r="B20" s="56" t="s">
        <v>159</v>
      </c>
      <c r="C20" s="57" t="s">
        <v>160</v>
      </c>
      <c r="D20" s="62"/>
    </row>
    <row r="21" spans="1:4" s="58" customFormat="1" ht="18.75" customHeight="1" x14ac:dyDescent="0.2">
      <c r="A21" s="55">
        <f t="shared" si="0"/>
        <v>19</v>
      </c>
      <c r="B21" s="56" t="s">
        <v>184</v>
      </c>
      <c r="C21" s="57" t="s">
        <v>161</v>
      </c>
      <c r="D21" s="62"/>
    </row>
    <row r="22" spans="1:4" s="58" customFormat="1" ht="18.75" customHeight="1" x14ac:dyDescent="0.2">
      <c r="A22" s="55">
        <f t="shared" si="0"/>
        <v>20</v>
      </c>
      <c r="B22" s="56" t="s">
        <v>108</v>
      </c>
      <c r="C22" s="57" t="s">
        <v>162</v>
      </c>
      <c r="D22" s="62"/>
    </row>
    <row r="23" spans="1:4" s="58" customFormat="1" ht="18.75" customHeight="1" x14ac:dyDescent="0.2">
      <c r="A23" s="55">
        <f t="shared" si="0"/>
        <v>21</v>
      </c>
      <c r="B23" s="56" t="s">
        <v>107</v>
      </c>
      <c r="C23" s="57" t="s">
        <v>163</v>
      </c>
      <c r="D23" s="62"/>
    </row>
    <row r="24" spans="1:4" s="58" customFormat="1" ht="18.75" customHeight="1" x14ac:dyDescent="0.2">
      <c r="A24" s="55">
        <f t="shared" si="0"/>
        <v>22</v>
      </c>
      <c r="B24" s="55" t="s">
        <v>140</v>
      </c>
      <c r="C24" s="57" t="s">
        <v>164</v>
      </c>
      <c r="D24" s="62"/>
    </row>
    <row r="25" spans="1:4" s="58" customFormat="1" ht="18.75" customHeight="1" x14ac:dyDescent="0.2">
      <c r="A25" s="55">
        <f t="shared" si="0"/>
        <v>23</v>
      </c>
      <c r="B25" s="56" t="s">
        <v>109</v>
      </c>
      <c r="C25" s="57" t="s">
        <v>165</v>
      </c>
      <c r="D25" s="62"/>
    </row>
    <row r="26" spans="1:4" s="58" customFormat="1" ht="18.75" customHeight="1" x14ac:dyDescent="0.2">
      <c r="A26" s="55">
        <f t="shared" si="0"/>
        <v>24</v>
      </c>
      <c r="B26" s="56" t="s">
        <v>100</v>
      </c>
      <c r="C26" s="57" t="s">
        <v>166</v>
      </c>
      <c r="D26" s="62"/>
    </row>
    <row r="27" spans="1:4" s="58" customFormat="1" ht="18.75" customHeight="1" x14ac:dyDescent="0.2">
      <c r="A27" s="55">
        <f t="shared" si="0"/>
        <v>25</v>
      </c>
      <c r="B27" s="56" t="s">
        <v>116</v>
      </c>
      <c r="C27" s="57" t="s">
        <v>167</v>
      </c>
      <c r="D27" s="62"/>
    </row>
    <row r="28" spans="1:4" s="58" customFormat="1" ht="18.75" customHeight="1" x14ac:dyDescent="0.2">
      <c r="A28" s="55">
        <f t="shared" si="0"/>
        <v>26</v>
      </c>
      <c r="B28" s="56" t="s">
        <v>102</v>
      </c>
      <c r="C28" s="57" t="s">
        <v>168</v>
      </c>
      <c r="D28" s="62"/>
    </row>
    <row r="29" spans="1:4" s="58" customFormat="1" ht="18.75" customHeight="1" x14ac:dyDescent="0.2">
      <c r="A29" s="55">
        <f t="shared" si="0"/>
        <v>27</v>
      </c>
      <c r="B29" s="56" t="s">
        <v>208</v>
      </c>
      <c r="C29" s="57" t="s">
        <v>169</v>
      </c>
      <c r="D29" s="62"/>
    </row>
    <row r="30" spans="1:4" s="58" customFormat="1" ht="18.75" customHeight="1" x14ac:dyDescent="0.2">
      <c r="A30" s="55">
        <f t="shared" si="0"/>
        <v>28</v>
      </c>
      <c r="B30" s="56" t="s">
        <v>122</v>
      </c>
      <c r="C30" s="57" t="s">
        <v>170</v>
      </c>
      <c r="D30" s="62"/>
    </row>
    <row r="31" spans="1:4" s="58" customFormat="1" ht="18.75" customHeight="1" x14ac:dyDescent="0.2">
      <c r="A31" s="55">
        <f t="shared" si="0"/>
        <v>29</v>
      </c>
      <c r="B31" s="56" t="s">
        <v>139</v>
      </c>
      <c r="C31" s="57" t="s">
        <v>176</v>
      </c>
      <c r="D31" s="62"/>
    </row>
    <row r="32" spans="1:4" s="58" customFormat="1" ht="18.75" customHeight="1" x14ac:dyDescent="0.2">
      <c r="A32" s="55">
        <f t="shared" si="0"/>
        <v>30</v>
      </c>
      <c r="B32" s="56" t="s">
        <v>101</v>
      </c>
      <c r="C32" s="57" t="s">
        <v>171</v>
      </c>
      <c r="D32" s="62"/>
    </row>
    <row r="33" spans="1:4" ht="18.75" customHeight="1" x14ac:dyDescent="0.2">
      <c r="A33" s="55">
        <f t="shared" si="0"/>
        <v>31</v>
      </c>
      <c r="B33" s="56" t="s">
        <v>141</v>
      </c>
      <c r="C33" s="56" t="s">
        <v>172</v>
      </c>
      <c r="D33" s="63"/>
    </row>
    <row r="34" spans="1:4" ht="20.25" customHeight="1" x14ac:dyDescent="0.2">
      <c r="A34" s="55">
        <f t="shared" si="0"/>
        <v>32</v>
      </c>
      <c r="B34" s="80" t="s">
        <v>179</v>
      </c>
      <c r="C34" s="80" t="s">
        <v>180</v>
      </c>
      <c r="D34" s="81"/>
    </row>
  </sheetData>
  <sortState xmlns:xlrd2="http://schemas.microsoft.com/office/spreadsheetml/2017/richdata2" ref="B3:B33">
    <sortCondition ref="B3"/>
  </sortState>
  <pageMargins left="1.28" right="0.7" top="1.29" bottom="0.75" header="0.3" footer="0.3"/>
  <pageSetup paperSize="9" orientation="portrait" verticalDpi="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2:U40"/>
  <sheetViews>
    <sheetView topLeftCell="M1" workbookViewId="0">
      <selection activeCell="R3" sqref="R3"/>
    </sheetView>
  </sheetViews>
  <sheetFormatPr defaultRowHeight="12.75" x14ac:dyDescent="0.2"/>
  <cols>
    <col min="1" max="1" width="6.28515625" style="21" customWidth="1"/>
    <col min="2" max="2" width="36.5703125" customWidth="1"/>
    <col min="3" max="3" width="17" customWidth="1"/>
    <col min="4" max="4" width="15.85546875" customWidth="1"/>
    <col min="5" max="5" width="12.85546875" customWidth="1"/>
    <col min="6" max="6" width="15.5703125" customWidth="1"/>
    <col min="7" max="7" width="14.140625" customWidth="1"/>
    <col min="8" max="8" width="15.28515625" customWidth="1"/>
    <col min="9" max="9" width="11.7109375" bestFit="1" customWidth="1"/>
  </cols>
  <sheetData>
    <row r="2" spans="1:21" ht="18" x14ac:dyDescent="0.25">
      <c r="Q2" s="246"/>
      <c r="R2" s="247" t="s">
        <v>253</v>
      </c>
      <c r="S2" s="247"/>
      <c r="T2" s="247"/>
      <c r="U2" s="246"/>
    </row>
    <row r="3" spans="1:21" ht="18" x14ac:dyDescent="0.25">
      <c r="A3" s="355" t="s">
        <v>225</v>
      </c>
      <c r="B3" s="355"/>
      <c r="C3" s="355"/>
      <c r="D3" s="355"/>
      <c r="E3" s="355"/>
      <c r="F3" s="355"/>
      <c r="G3" s="355"/>
    </row>
    <row r="4" spans="1:21" ht="13.5" thickBot="1" x14ac:dyDescent="0.25">
      <c r="A4" s="121" t="s">
        <v>132</v>
      </c>
      <c r="B4" s="122"/>
    </row>
    <row r="5" spans="1:21" x14ac:dyDescent="0.2">
      <c r="A5" s="22" t="s">
        <v>87</v>
      </c>
      <c r="B5" s="23" t="s">
        <v>88</v>
      </c>
      <c r="C5" s="110" t="s">
        <v>11</v>
      </c>
      <c r="D5" s="123" t="s">
        <v>27</v>
      </c>
      <c r="E5" s="115" t="s">
        <v>118</v>
      </c>
      <c r="F5" s="126"/>
      <c r="G5" s="129"/>
      <c r="H5" s="349" t="s">
        <v>124</v>
      </c>
    </row>
    <row r="6" spans="1:21" ht="12.75" customHeight="1" x14ac:dyDescent="0.2">
      <c r="A6" s="24"/>
      <c r="B6" s="25" t="s">
        <v>93</v>
      </c>
      <c r="C6" s="111"/>
      <c r="D6" s="124"/>
      <c r="E6" s="116" t="s">
        <v>9</v>
      </c>
      <c r="F6" s="127" t="s">
        <v>48</v>
      </c>
      <c r="G6" s="130" t="s">
        <v>119</v>
      </c>
      <c r="H6" s="350"/>
    </row>
    <row r="7" spans="1:21" ht="19.5" customHeight="1" thickBot="1" x14ac:dyDescent="0.25">
      <c r="A7" s="27"/>
      <c r="B7" s="198" t="s">
        <v>223</v>
      </c>
      <c r="C7" s="197" t="s">
        <v>11</v>
      </c>
      <c r="D7" s="125"/>
      <c r="E7" s="117"/>
      <c r="F7" s="128"/>
      <c r="G7" s="131"/>
      <c r="H7" s="351"/>
    </row>
    <row r="8" spans="1:21" x14ac:dyDescent="0.2">
      <c r="A8" s="29">
        <v>1</v>
      </c>
      <c r="B8" s="30" t="s">
        <v>98</v>
      </c>
      <c r="C8" s="35" t="e">
        <f>#REF!</f>
        <v>#REF!</v>
      </c>
      <c r="D8" s="35" t="e">
        <f>#REF!</f>
        <v>#REF!</v>
      </c>
      <c r="E8" s="35" t="e">
        <f>#REF!</f>
        <v>#REF!</v>
      </c>
      <c r="F8" s="35" t="e">
        <f>#REF!</f>
        <v>#REF!</v>
      </c>
      <c r="G8" s="35" t="e">
        <f>#REF!</f>
        <v>#REF!</v>
      </c>
      <c r="H8" s="48" t="e">
        <f>SUM(C8:G8)</f>
        <v>#REF!</v>
      </c>
    </row>
    <row r="9" spans="1:21" x14ac:dyDescent="0.2">
      <c r="A9" s="31">
        <v>2</v>
      </c>
      <c r="B9" s="79" t="s">
        <v>189</v>
      </c>
      <c r="C9" s="36" t="e">
        <f>#REF!</f>
        <v>#REF!</v>
      </c>
      <c r="D9" s="36" t="e">
        <f>#REF!</f>
        <v>#REF!</v>
      </c>
      <c r="E9" s="36" t="e">
        <f>#REF!</f>
        <v>#REF!</v>
      </c>
      <c r="F9" s="36" t="e">
        <f>#REF!</f>
        <v>#REF!</v>
      </c>
      <c r="G9" s="36" t="e">
        <f>#REF!</f>
        <v>#REF!</v>
      </c>
      <c r="H9" s="46" t="e">
        <f t="shared" ref="H9:H37" si="0">SUM(C9:G9)</f>
        <v>#REF!</v>
      </c>
    </row>
    <row r="10" spans="1:21" x14ac:dyDescent="0.2">
      <c r="A10" s="31">
        <v>3</v>
      </c>
      <c r="B10" s="32" t="s">
        <v>99</v>
      </c>
      <c r="C10" s="36" t="e">
        <f>#REF!</f>
        <v>#REF!</v>
      </c>
      <c r="D10" s="36" t="e">
        <f>#REF!</f>
        <v>#REF!</v>
      </c>
      <c r="E10" s="36" t="e">
        <f>#REF!</f>
        <v>#REF!</v>
      </c>
      <c r="F10" s="36" t="e">
        <f>#REF!</f>
        <v>#REF!</v>
      </c>
      <c r="G10" s="36" t="e">
        <f>#REF!</f>
        <v>#REF!</v>
      </c>
      <c r="H10" s="46" t="e">
        <f t="shared" si="0"/>
        <v>#REF!</v>
      </c>
    </row>
    <row r="11" spans="1:21" x14ac:dyDescent="0.2">
      <c r="A11" s="31">
        <v>4</v>
      </c>
      <c r="B11" s="32" t="s">
        <v>100</v>
      </c>
      <c r="C11" s="36" t="e">
        <f>#REF!</f>
        <v>#REF!</v>
      </c>
      <c r="D11" s="36" t="e">
        <f>#REF!</f>
        <v>#REF!</v>
      </c>
      <c r="E11" s="36" t="e">
        <f>#REF!</f>
        <v>#REF!</v>
      </c>
      <c r="F11" s="36" t="e">
        <f>#REF!</f>
        <v>#REF!</v>
      </c>
      <c r="G11" s="36" t="e">
        <f>#REF!</f>
        <v>#REF!</v>
      </c>
      <c r="H11" s="46" t="e">
        <f t="shared" si="0"/>
        <v>#REF!</v>
      </c>
    </row>
    <row r="12" spans="1:21" x14ac:dyDescent="0.2">
      <c r="A12" s="31">
        <v>5</v>
      </c>
      <c r="B12" s="32" t="s">
        <v>184</v>
      </c>
      <c r="C12" s="36" t="e">
        <f>#REF!</f>
        <v>#REF!</v>
      </c>
      <c r="D12" s="36" t="e">
        <f>#REF!</f>
        <v>#REF!</v>
      </c>
      <c r="E12" s="36" t="e">
        <f>#REF!</f>
        <v>#REF!</v>
      </c>
      <c r="F12" s="36" t="e">
        <f>#REF!</f>
        <v>#REF!</v>
      </c>
      <c r="G12" s="36" t="e">
        <f>#REF!</f>
        <v>#REF!</v>
      </c>
      <c r="H12" s="46" t="e">
        <f t="shared" si="0"/>
        <v>#REF!</v>
      </c>
    </row>
    <row r="13" spans="1:21" x14ac:dyDescent="0.2">
      <c r="A13" s="31">
        <v>6</v>
      </c>
      <c r="B13" s="79" t="s">
        <v>190</v>
      </c>
      <c r="C13" s="36" t="e">
        <f>#REF!</f>
        <v>#REF!</v>
      </c>
      <c r="D13" s="36" t="e">
        <f>#REF!</f>
        <v>#REF!</v>
      </c>
      <c r="E13" s="36" t="e">
        <f>#REF!</f>
        <v>#REF!</v>
      </c>
      <c r="F13" s="36" t="e">
        <f>#REF!</f>
        <v>#REF!</v>
      </c>
      <c r="G13" s="36" t="e">
        <f>#REF!</f>
        <v>#REF!</v>
      </c>
      <c r="H13" s="46" t="e">
        <f t="shared" si="0"/>
        <v>#REF!</v>
      </c>
    </row>
    <row r="14" spans="1:21" x14ac:dyDescent="0.2">
      <c r="A14" s="31">
        <v>7</v>
      </c>
      <c r="B14" s="32" t="s">
        <v>101</v>
      </c>
      <c r="C14" s="36">
        <f>'ZİRVE SİGORTA LTD. 2023'!$L3</f>
        <v>22656821.189999998</v>
      </c>
      <c r="D14" s="36">
        <f>'ZİRVE SİGORTA LTD. 2023'!$L9</f>
        <v>60828783.550000004</v>
      </c>
      <c r="E14" s="36">
        <f>'ZİRVE SİGORTA LTD. 2023'!$L20</f>
        <v>0</v>
      </c>
      <c r="F14" s="36">
        <f>'ZİRVE SİGORTA LTD. 2023'!$L22</f>
        <v>20366734.969999999</v>
      </c>
      <c r="G14" s="36">
        <f>'ZİRVE SİGORTA LTD. 2023'!$L36</f>
        <v>366734.97</v>
      </c>
      <c r="H14" s="46">
        <f t="shared" si="0"/>
        <v>104219074.68000001</v>
      </c>
    </row>
    <row r="15" spans="1:21" x14ac:dyDescent="0.2">
      <c r="A15" s="31">
        <v>8</v>
      </c>
      <c r="B15" s="32" t="s">
        <v>134</v>
      </c>
      <c r="C15" s="36" t="e">
        <f>#REF!</f>
        <v>#REF!</v>
      </c>
      <c r="D15" s="36" t="e">
        <f>#REF!</f>
        <v>#REF!</v>
      </c>
      <c r="E15" s="36" t="e">
        <f>#REF!</f>
        <v>#REF!</v>
      </c>
      <c r="F15" s="36" t="e">
        <f>#REF!</f>
        <v>#REF!</v>
      </c>
      <c r="G15" s="36" t="e">
        <f>#REF!</f>
        <v>#REF!</v>
      </c>
      <c r="H15" s="46" t="e">
        <f t="shared" si="0"/>
        <v>#REF!</v>
      </c>
    </row>
    <row r="16" spans="1:21" x14ac:dyDescent="0.2">
      <c r="A16" s="31">
        <v>9</v>
      </c>
      <c r="B16" s="32" t="s">
        <v>102</v>
      </c>
      <c r="C16" s="36">
        <f>'TÜRK SİGORTA 2023'!$L3</f>
        <v>9148206.7300000004</v>
      </c>
      <c r="D16" s="36">
        <f>'TÜRK SİGORTA 2023'!$L9</f>
        <v>9568482.9499999993</v>
      </c>
      <c r="E16" s="36">
        <f>'TÜRK SİGORTA 2023'!$L20</f>
        <v>4140.59</v>
      </c>
      <c r="F16" s="36">
        <f>'TÜRK SİGORTA 2023'!$L22</f>
        <v>18716751</v>
      </c>
      <c r="G16" s="36">
        <f>'TÜRK SİGORTA 2023'!$L37</f>
        <v>12798131.82</v>
      </c>
      <c r="H16" s="46">
        <f t="shared" si="0"/>
        <v>50235713.089999996</v>
      </c>
    </row>
    <row r="17" spans="1:8" s="54" customFormat="1" x14ac:dyDescent="0.2">
      <c r="A17" s="50">
        <v>10</v>
      </c>
      <c r="B17" s="51" t="s">
        <v>103</v>
      </c>
      <c r="C17" s="52" t="e">
        <f>#REF!</f>
        <v>#REF!</v>
      </c>
      <c r="D17" s="52" t="e">
        <f>#REF!</f>
        <v>#REF!</v>
      </c>
      <c r="E17" s="52" t="e">
        <f>#REF!</f>
        <v>#REF!</v>
      </c>
      <c r="F17" s="52" t="e">
        <f>#REF!</f>
        <v>#REF!</v>
      </c>
      <c r="G17" s="52" t="e">
        <f>#REF!</f>
        <v>#REF!</v>
      </c>
      <c r="H17" s="53" t="e">
        <f t="shared" si="0"/>
        <v>#REF!</v>
      </c>
    </row>
    <row r="18" spans="1:8" x14ac:dyDescent="0.2">
      <c r="A18" s="31">
        <v>11</v>
      </c>
      <c r="B18" s="32" t="s">
        <v>104</v>
      </c>
      <c r="C18" s="36" t="e">
        <f>#REF!</f>
        <v>#REF!</v>
      </c>
      <c r="D18" s="36" t="e">
        <f>#REF!</f>
        <v>#REF!</v>
      </c>
      <c r="E18" s="36" t="e">
        <f>#REF!</f>
        <v>#REF!</v>
      </c>
      <c r="F18" s="36" t="e">
        <f>#REF!</f>
        <v>#REF!</v>
      </c>
      <c r="G18" s="36" t="e">
        <f>#REF!</f>
        <v>#REF!</v>
      </c>
      <c r="H18" s="46" t="e">
        <f t="shared" si="0"/>
        <v>#REF!</v>
      </c>
    </row>
    <row r="19" spans="1:8" x14ac:dyDescent="0.2">
      <c r="A19" s="31">
        <v>12</v>
      </c>
      <c r="B19" s="32" t="s">
        <v>105</v>
      </c>
      <c r="C19" s="36" t="e">
        <f>#REF!</f>
        <v>#REF!</v>
      </c>
      <c r="D19" s="36" t="e">
        <f>#REF!</f>
        <v>#REF!</v>
      </c>
      <c r="E19" s="36" t="e">
        <f>#REF!</f>
        <v>#REF!</v>
      </c>
      <c r="F19" s="36" t="e">
        <f>#REF!</f>
        <v>#REF!</v>
      </c>
      <c r="G19" s="36" t="e">
        <f>#REF!</f>
        <v>#REF!</v>
      </c>
      <c r="H19" s="46" t="e">
        <f t="shared" si="0"/>
        <v>#REF!</v>
      </c>
    </row>
    <row r="20" spans="1:8" x14ac:dyDescent="0.2">
      <c r="A20" s="31">
        <v>13</v>
      </c>
      <c r="B20" s="32" t="s">
        <v>106</v>
      </c>
      <c r="C20" s="36" t="e">
        <f>#REF!</f>
        <v>#REF!</v>
      </c>
      <c r="D20" s="36" t="e">
        <f>#REF!</f>
        <v>#REF!</v>
      </c>
      <c r="E20" s="36" t="e">
        <f>#REF!</f>
        <v>#REF!</v>
      </c>
      <c r="F20" s="36" t="e">
        <f>#REF!</f>
        <v>#REF!</v>
      </c>
      <c r="G20" s="36" t="e">
        <f>#REF!</f>
        <v>#REF!</v>
      </c>
      <c r="H20" s="46" t="e">
        <f t="shared" si="0"/>
        <v>#REF!</v>
      </c>
    </row>
    <row r="21" spans="1:8" x14ac:dyDescent="0.2">
      <c r="A21" s="31">
        <v>14</v>
      </c>
      <c r="B21" s="32" t="s">
        <v>107</v>
      </c>
      <c r="C21" s="36" t="e">
        <f>#REF!</f>
        <v>#REF!</v>
      </c>
      <c r="D21" s="36" t="e">
        <f>#REF!</f>
        <v>#REF!</v>
      </c>
      <c r="E21" s="36" t="e">
        <f>#REF!</f>
        <v>#REF!</v>
      </c>
      <c r="F21" s="36" t="e">
        <f>#REF!</f>
        <v>#REF!</v>
      </c>
      <c r="G21" s="36" t="e">
        <f>#REF!</f>
        <v>#REF!</v>
      </c>
      <c r="H21" s="46" t="e">
        <f t="shared" si="0"/>
        <v>#REF!</v>
      </c>
    </row>
    <row r="22" spans="1:8" x14ac:dyDescent="0.2">
      <c r="A22" s="31">
        <v>15</v>
      </c>
      <c r="B22" s="32" t="s">
        <v>108</v>
      </c>
      <c r="C22" s="36" t="e">
        <f>#REF!</f>
        <v>#REF!</v>
      </c>
      <c r="D22" s="36" t="e">
        <f>#REF!</f>
        <v>#REF!</v>
      </c>
      <c r="E22" s="36" t="e">
        <f>#REF!</f>
        <v>#REF!</v>
      </c>
      <c r="F22" s="36" t="e">
        <f>#REF!</f>
        <v>#REF!</v>
      </c>
      <c r="G22" s="36" t="e">
        <f>#REF!</f>
        <v>#REF!</v>
      </c>
      <c r="H22" s="46" t="e">
        <f t="shared" si="0"/>
        <v>#REF!</v>
      </c>
    </row>
    <row r="23" spans="1:8" x14ac:dyDescent="0.2">
      <c r="A23" s="31">
        <v>16</v>
      </c>
      <c r="B23" s="32" t="s">
        <v>109</v>
      </c>
      <c r="C23" s="36" t="e">
        <f>#REF!</f>
        <v>#REF!</v>
      </c>
      <c r="D23" s="36" t="e">
        <f>#REF!</f>
        <v>#REF!</v>
      </c>
      <c r="E23" s="36" t="e">
        <f>#REF!</f>
        <v>#REF!</v>
      </c>
      <c r="F23" s="36" t="e">
        <f>#REF!</f>
        <v>#REF!</v>
      </c>
      <c r="G23" s="36" t="e">
        <f>#REF!</f>
        <v>#REF!</v>
      </c>
      <c r="H23" s="46" t="e">
        <f t="shared" si="0"/>
        <v>#REF!</v>
      </c>
    </row>
    <row r="24" spans="1:8" x14ac:dyDescent="0.2">
      <c r="A24" s="31">
        <v>17</v>
      </c>
      <c r="B24" s="32" t="s">
        <v>136</v>
      </c>
      <c r="C24" s="36" t="e">
        <f>#REF!</f>
        <v>#REF!</v>
      </c>
      <c r="D24" s="36" t="e">
        <f>#REF!</f>
        <v>#REF!</v>
      </c>
      <c r="E24" s="36" t="e">
        <f>#REF!</f>
        <v>#REF!</v>
      </c>
      <c r="F24" s="36" t="e">
        <f>#REF!</f>
        <v>#REF!</v>
      </c>
      <c r="G24" s="36" t="e">
        <f>#REF!</f>
        <v>#REF!</v>
      </c>
      <c r="H24" s="46" t="e">
        <f t="shared" si="0"/>
        <v>#REF!</v>
      </c>
    </row>
    <row r="25" spans="1:8" x14ac:dyDescent="0.2">
      <c r="A25" s="31">
        <v>18</v>
      </c>
      <c r="B25" s="32" t="s">
        <v>110</v>
      </c>
      <c r="C25" s="36" t="e">
        <f>#REF!</f>
        <v>#REF!</v>
      </c>
      <c r="D25" s="36" t="e">
        <f>#REF!</f>
        <v>#REF!</v>
      </c>
      <c r="E25" s="36" t="e">
        <f>#REF!</f>
        <v>#REF!</v>
      </c>
      <c r="F25" s="36" t="e">
        <f>#REF!</f>
        <v>#REF!</v>
      </c>
      <c r="G25" s="36" t="e">
        <f>#REF!</f>
        <v>#REF!</v>
      </c>
      <c r="H25" s="46" t="e">
        <f>SUM(C25:G25)</f>
        <v>#REF!</v>
      </c>
    </row>
    <row r="26" spans="1:8" x14ac:dyDescent="0.2">
      <c r="A26" s="31">
        <v>19</v>
      </c>
      <c r="B26" s="32" t="s">
        <v>120</v>
      </c>
      <c r="C26" s="36" t="e">
        <f>#REF!</f>
        <v>#REF!</v>
      </c>
      <c r="D26" s="36" t="e">
        <f>#REF!</f>
        <v>#REF!</v>
      </c>
      <c r="E26" s="36" t="e">
        <f>#REF!</f>
        <v>#REF!</v>
      </c>
      <c r="F26" s="36" t="e">
        <f>#REF!</f>
        <v>#REF!</v>
      </c>
      <c r="G26" s="36" t="e">
        <f>#REF!</f>
        <v>#REF!</v>
      </c>
      <c r="H26" s="46" t="e">
        <f t="shared" si="0"/>
        <v>#REF!</v>
      </c>
    </row>
    <row r="27" spans="1:8" x14ac:dyDescent="0.2">
      <c r="A27" s="31">
        <v>20</v>
      </c>
      <c r="B27" s="32" t="s">
        <v>131</v>
      </c>
      <c r="C27" s="36" t="e">
        <f>#REF!</f>
        <v>#REF!</v>
      </c>
      <c r="D27" s="36" t="e">
        <f>#REF!</f>
        <v>#REF!</v>
      </c>
      <c r="E27" s="36" t="e">
        <f>#REF!</f>
        <v>#REF!</v>
      </c>
      <c r="F27" s="36" t="e">
        <f>#REF!</f>
        <v>#REF!</v>
      </c>
      <c r="G27" s="36" t="e">
        <f>#REF!</f>
        <v>#REF!</v>
      </c>
      <c r="H27" s="46" t="e">
        <f t="shared" si="0"/>
        <v>#REF!</v>
      </c>
    </row>
    <row r="28" spans="1:8" x14ac:dyDescent="0.2">
      <c r="A28" s="31">
        <v>21</v>
      </c>
      <c r="B28" s="32" t="s">
        <v>113</v>
      </c>
      <c r="C28" s="36" t="e">
        <f>#REF!</f>
        <v>#REF!</v>
      </c>
      <c r="D28" s="36" t="e">
        <f>#REF!</f>
        <v>#REF!</v>
      </c>
      <c r="E28" s="36" t="e">
        <f>#REF!</f>
        <v>#REF!</v>
      </c>
      <c r="F28" s="36" t="e">
        <f>#REF!</f>
        <v>#REF!</v>
      </c>
      <c r="G28" s="36" t="e">
        <f>#REF!</f>
        <v>#REF!</v>
      </c>
      <c r="H28" s="46" t="e">
        <f t="shared" si="0"/>
        <v>#REF!</v>
      </c>
    </row>
    <row r="29" spans="1:8" x14ac:dyDescent="0.2">
      <c r="A29" s="31">
        <v>22</v>
      </c>
      <c r="B29" s="32" t="s">
        <v>114</v>
      </c>
      <c r="C29" s="36" t="e">
        <f>#REF!</f>
        <v>#REF!</v>
      </c>
      <c r="D29" s="36" t="e">
        <f>#REF!</f>
        <v>#REF!</v>
      </c>
      <c r="E29" s="36" t="e">
        <f>#REF!</f>
        <v>#REF!</v>
      </c>
      <c r="F29" s="36" t="e">
        <f>#REF!</f>
        <v>#REF!</v>
      </c>
      <c r="G29" s="36" t="e">
        <f>#REF!</f>
        <v>#REF!</v>
      </c>
      <c r="H29" s="46" t="e">
        <f t="shared" si="0"/>
        <v>#REF!</v>
      </c>
    </row>
    <row r="30" spans="1:8" x14ac:dyDescent="0.2">
      <c r="A30" s="31">
        <v>23</v>
      </c>
      <c r="B30" s="32" t="s">
        <v>115</v>
      </c>
      <c r="C30" s="36" t="e">
        <f>#REF!</f>
        <v>#REF!</v>
      </c>
      <c r="D30" s="36" t="e">
        <f>#REF!</f>
        <v>#REF!</v>
      </c>
      <c r="E30" s="36" t="e">
        <f>#REF!</f>
        <v>#REF!</v>
      </c>
      <c r="F30" s="36" t="e">
        <f>#REF!</f>
        <v>#REF!</v>
      </c>
      <c r="G30" s="36" t="e">
        <f>#REF!</f>
        <v>#REF!</v>
      </c>
      <c r="H30" s="46" t="e">
        <f t="shared" si="0"/>
        <v>#REF!</v>
      </c>
    </row>
    <row r="31" spans="1:8" x14ac:dyDescent="0.2">
      <c r="A31" s="31">
        <v>24</v>
      </c>
      <c r="B31" s="32" t="s">
        <v>228</v>
      </c>
      <c r="C31" s="36" t="e">
        <f>#REF!</f>
        <v>#REF!</v>
      </c>
      <c r="D31" s="36" t="e">
        <f>#REF!</f>
        <v>#REF!</v>
      </c>
      <c r="E31" s="36" t="e">
        <f>#REF!</f>
        <v>#REF!</v>
      </c>
      <c r="F31" s="36" t="e">
        <f>#REF!</f>
        <v>#REF!</v>
      </c>
      <c r="G31" s="36" t="e">
        <f>#REF!</f>
        <v>#REF!</v>
      </c>
      <c r="H31" s="46" t="e">
        <f>SUM(C31:G31)</f>
        <v>#REF!</v>
      </c>
    </row>
    <row r="32" spans="1:8" x14ac:dyDescent="0.2">
      <c r="A32" s="31">
        <v>25</v>
      </c>
      <c r="B32" s="32" t="s">
        <v>116</v>
      </c>
      <c r="C32" s="36" t="e">
        <f>#REF!</f>
        <v>#REF!</v>
      </c>
      <c r="D32" s="36" t="e">
        <f>#REF!</f>
        <v>#REF!</v>
      </c>
      <c r="E32" s="36" t="e">
        <f>#REF!</f>
        <v>#REF!</v>
      </c>
      <c r="F32" s="36" t="e">
        <f>#REF!</f>
        <v>#REF!</v>
      </c>
      <c r="G32" s="36" t="e">
        <f>#REF!</f>
        <v>#REF!</v>
      </c>
      <c r="H32" s="46" t="e">
        <f t="shared" si="0"/>
        <v>#REF!</v>
      </c>
    </row>
    <row r="33" spans="1:9" x14ac:dyDescent="0.2">
      <c r="A33" s="31">
        <v>26</v>
      </c>
      <c r="B33" s="32" t="s">
        <v>185</v>
      </c>
      <c r="C33" s="36" t="e">
        <f>#REF!</f>
        <v>#REF!</v>
      </c>
      <c r="D33" s="36" t="e">
        <f>#REF!</f>
        <v>#REF!</v>
      </c>
      <c r="E33" s="36" t="e">
        <f>#REF!</f>
        <v>#REF!</v>
      </c>
      <c r="F33" s="36" t="e">
        <f>#REF!</f>
        <v>#REF!</v>
      </c>
      <c r="G33" s="36" t="e">
        <f>#REF!</f>
        <v>#REF!</v>
      </c>
      <c r="H33" s="46" t="e">
        <f t="shared" si="0"/>
        <v>#REF!</v>
      </c>
    </row>
    <row r="34" spans="1:9" x14ac:dyDescent="0.2">
      <c r="A34" s="31">
        <v>27</v>
      </c>
      <c r="B34" s="32" t="s">
        <v>122</v>
      </c>
      <c r="C34" s="36" t="e">
        <f>#REF!</f>
        <v>#REF!</v>
      </c>
      <c r="D34" s="36" t="e">
        <f>#REF!</f>
        <v>#REF!</v>
      </c>
      <c r="E34" s="36" t="e">
        <f>#REF!</f>
        <v>#REF!</v>
      </c>
      <c r="F34" s="36" t="e">
        <f>#REF!</f>
        <v>#REF!</v>
      </c>
      <c r="G34" s="36" t="e">
        <f>#REF!</f>
        <v>#REF!</v>
      </c>
      <c r="H34" s="46" t="e">
        <f>SUM(C34:G34)</f>
        <v>#REF!</v>
      </c>
    </row>
    <row r="35" spans="1:9" x14ac:dyDescent="0.2">
      <c r="A35" s="31">
        <v>28</v>
      </c>
      <c r="B35" s="32" t="s">
        <v>127</v>
      </c>
      <c r="C35" s="36" t="e">
        <f>#REF!</f>
        <v>#REF!</v>
      </c>
      <c r="D35" s="36" t="e">
        <f>#REF!</f>
        <v>#REF!</v>
      </c>
      <c r="E35" s="36" t="e">
        <f>#REF!</f>
        <v>#REF!</v>
      </c>
      <c r="F35" s="36" t="e">
        <f>#REF!</f>
        <v>#REF!</v>
      </c>
      <c r="G35" s="36" t="e">
        <f>#REF!</f>
        <v>#REF!</v>
      </c>
      <c r="H35" s="46" t="e">
        <f t="shared" si="0"/>
        <v>#REF!</v>
      </c>
    </row>
    <row r="36" spans="1:9" x14ac:dyDescent="0.2">
      <c r="A36" s="31">
        <v>29</v>
      </c>
      <c r="B36" s="79" t="s">
        <v>179</v>
      </c>
      <c r="C36" s="36" t="e">
        <f>#REF!</f>
        <v>#REF!</v>
      </c>
      <c r="D36" s="36" t="e">
        <f>#REF!</f>
        <v>#REF!</v>
      </c>
      <c r="E36" s="36" t="e">
        <f>#REF!</f>
        <v>#REF!</v>
      </c>
      <c r="F36" s="36" t="e">
        <f>#REF!</f>
        <v>#REF!</v>
      </c>
      <c r="G36" s="36" t="e">
        <f>#REF!</f>
        <v>#REF!</v>
      </c>
      <c r="H36" s="46" t="e">
        <f t="shared" si="0"/>
        <v>#REF!</v>
      </c>
    </row>
    <row r="37" spans="1:9" x14ac:dyDescent="0.2">
      <c r="A37" s="31">
        <v>30</v>
      </c>
      <c r="B37" s="79" t="s">
        <v>140</v>
      </c>
      <c r="C37" s="36" t="e">
        <f>#REF!</f>
        <v>#REF!</v>
      </c>
      <c r="D37" s="36" t="e">
        <f>#REF!</f>
        <v>#REF!</v>
      </c>
      <c r="E37" s="36" t="e">
        <f>#REF!</f>
        <v>#REF!</v>
      </c>
      <c r="F37" s="36" t="e">
        <f>#REF!</f>
        <v>#REF!</v>
      </c>
      <c r="G37" s="36" t="e">
        <f>#REF!</f>
        <v>#REF!</v>
      </c>
      <c r="H37" s="46" t="e">
        <f t="shared" si="0"/>
        <v>#REF!</v>
      </c>
    </row>
    <row r="38" spans="1:9" ht="21" customHeight="1" x14ac:dyDescent="0.2">
      <c r="A38" s="31"/>
      <c r="B38" s="33" t="s">
        <v>117</v>
      </c>
      <c r="C38" s="34" t="e">
        <f t="shared" ref="C38:H38" si="1">SUM(C8:C37)</f>
        <v>#REF!</v>
      </c>
      <c r="D38" s="34" t="e">
        <f t="shared" si="1"/>
        <v>#REF!</v>
      </c>
      <c r="E38" s="34" t="e">
        <f t="shared" si="1"/>
        <v>#REF!</v>
      </c>
      <c r="F38" s="34" t="e">
        <f t="shared" si="1"/>
        <v>#REF!</v>
      </c>
      <c r="G38" s="34" t="e">
        <f t="shared" si="1"/>
        <v>#REF!</v>
      </c>
      <c r="H38" s="132" t="e">
        <f t="shared" si="1"/>
        <v>#REF!</v>
      </c>
      <c r="I38" s="11" t="e">
        <f>'KONSOLİDEBİLANÇO (1)'!L45-'Pasif (2)'!H38</f>
        <v>#REF!</v>
      </c>
    </row>
    <row r="39" spans="1:9" x14ac:dyDescent="0.2">
      <c r="C39" s="11"/>
      <c r="D39" s="11"/>
      <c r="E39" s="11"/>
      <c r="F39" s="11"/>
      <c r="G39" s="11"/>
      <c r="H39" s="11"/>
    </row>
    <row r="40" spans="1:9" x14ac:dyDescent="0.2">
      <c r="C40" s="11"/>
      <c r="D40" s="11"/>
      <c r="E40" s="11"/>
      <c r="F40" s="11"/>
      <c r="G40" s="11"/>
      <c r="H40" s="11"/>
    </row>
  </sheetData>
  <mergeCells count="2">
    <mergeCell ref="A3:G3"/>
    <mergeCell ref="H5:H7"/>
  </mergeCells>
  <printOptions horizontalCentered="1"/>
  <pageMargins left="0.38" right="0.37" top="0.78740157480314965" bottom="0.78740157480314965" header="0.39370078740157483" footer="0.51181102362204722"/>
  <pageSetup paperSize="9" orientation="landscape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E35"/>
  <sheetViews>
    <sheetView topLeftCell="B1" workbookViewId="0">
      <selection activeCell="B2" sqref="B2"/>
    </sheetView>
  </sheetViews>
  <sheetFormatPr defaultRowHeight="15" x14ac:dyDescent="0.2"/>
  <cols>
    <col min="1" max="1" width="4.7109375" customWidth="1"/>
    <col min="2" max="2" width="36.85546875" customWidth="1"/>
    <col min="3" max="3" width="15.5703125" customWidth="1"/>
    <col min="4" max="4" width="12.85546875" style="86" customWidth="1"/>
  </cols>
  <sheetData>
    <row r="1" spans="1:5" s="87" customFormat="1" x14ac:dyDescent="0.25">
      <c r="B1" s="133" t="s">
        <v>226</v>
      </c>
      <c r="C1" s="134"/>
      <c r="D1" s="135"/>
      <c r="E1" s="134"/>
    </row>
    <row r="3" spans="1:5" s="58" customFormat="1" ht="18.75" customHeight="1" x14ac:dyDescent="0.2">
      <c r="A3" s="145">
        <v>1</v>
      </c>
      <c r="B3" s="137" t="s">
        <v>105</v>
      </c>
      <c r="C3" s="141" t="s">
        <v>144</v>
      </c>
      <c r="D3" s="136">
        <v>146499</v>
      </c>
    </row>
    <row r="4" spans="1:5" s="58" customFormat="1" ht="18.75" customHeight="1" x14ac:dyDescent="0.2">
      <c r="A4" s="145">
        <v>2</v>
      </c>
      <c r="B4" s="137" t="s">
        <v>177</v>
      </c>
      <c r="C4" s="141" t="s">
        <v>178</v>
      </c>
      <c r="D4" s="136">
        <v>1000000</v>
      </c>
    </row>
    <row r="5" spans="1:5" s="58" customFormat="1" ht="18.75" customHeight="1" x14ac:dyDescent="0.2">
      <c r="A5" s="145">
        <v>3</v>
      </c>
      <c r="B5" s="137" t="s">
        <v>135</v>
      </c>
      <c r="C5" s="141" t="s">
        <v>145</v>
      </c>
      <c r="D5" s="136">
        <v>2217000</v>
      </c>
    </row>
    <row r="6" spans="1:5" s="58" customFormat="1" ht="18.75" customHeight="1" x14ac:dyDescent="0.2">
      <c r="A6" s="145">
        <v>4</v>
      </c>
      <c r="B6" s="137" t="s">
        <v>115</v>
      </c>
      <c r="C6" s="141" t="s">
        <v>146</v>
      </c>
      <c r="D6" s="136">
        <v>374926</v>
      </c>
    </row>
    <row r="7" spans="1:5" s="58" customFormat="1" ht="18.75" customHeight="1" x14ac:dyDescent="0.2">
      <c r="A7" s="145">
        <v>5</v>
      </c>
      <c r="B7" s="137" t="s">
        <v>127</v>
      </c>
      <c r="C7" s="141" t="s">
        <v>147</v>
      </c>
      <c r="D7" s="136">
        <v>357000</v>
      </c>
    </row>
    <row r="8" spans="1:5" s="58" customFormat="1" ht="18.75" customHeight="1" x14ac:dyDescent="0.2">
      <c r="A8" s="145">
        <v>6</v>
      </c>
      <c r="B8" s="137" t="s">
        <v>131</v>
      </c>
      <c r="C8" s="141" t="s">
        <v>148</v>
      </c>
      <c r="D8" s="136">
        <v>1220000</v>
      </c>
    </row>
    <row r="9" spans="1:5" s="58" customFormat="1" ht="18.75" customHeight="1" x14ac:dyDescent="0.2">
      <c r="A9" s="145">
        <v>7</v>
      </c>
      <c r="B9" s="137" t="s">
        <v>174</v>
      </c>
      <c r="C9" s="141" t="s">
        <v>175</v>
      </c>
      <c r="D9" s="136">
        <v>0</v>
      </c>
    </row>
    <row r="10" spans="1:5" s="58" customFormat="1" ht="18.75" customHeight="1" x14ac:dyDescent="0.2">
      <c r="A10" s="145">
        <v>8</v>
      </c>
      <c r="B10" s="137" t="s">
        <v>103</v>
      </c>
      <c r="C10" s="141" t="s">
        <v>149</v>
      </c>
      <c r="D10" s="136">
        <v>26733</v>
      </c>
    </row>
    <row r="11" spans="1:5" s="58" customFormat="1" ht="18.75" customHeight="1" x14ac:dyDescent="0.2">
      <c r="A11" s="145">
        <v>9</v>
      </c>
      <c r="B11" s="137" t="s">
        <v>137</v>
      </c>
      <c r="C11" s="141" t="s">
        <v>150</v>
      </c>
      <c r="D11" s="136">
        <v>549000</v>
      </c>
    </row>
    <row r="12" spans="1:5" s="58" customFormat="1" ht="18.75" customHeight="1" x14ac:dyDescent="0.2">
      <c r="A12" s="145">
        <v>10</v>
      </c>
      <c r="B12" s="137" t="s">
        <v>111</v>
      </c>
      <c r="C12" s="141" t="s">
        <v>151</v>
      </c>
      <c r="D12" s="136">
        <v>722000</v>
      </c>
    </row>
    <row r="13" spans="1:5" s="58" customFormat="1" ht="18.75" customHeight="1" x14ac:dyDescent="0.2">
      <c r="A13" s="145">
        <v>11</v>
      </c>
      <c r="B13" s="137" t="s">
        <v>98</v>
      </c>
      <c r="C13" s="141" t="s">
        <v>152</v>
      </c>
      <c r="D13" s="136">
        <v>1250000</v>
      </c>
    </row>
    <row r="14" spans="1:5" s="58" customFormat="1" ht="18.75" customHeight="1" x14ac:dyDescent="0.2">
      <c r="A14" s="145">
        <v>12</v>
      </c>
      <c r="B14" s="137" t="s">
        <v>104</v>
      </c>
      <c r="C14" s="141" t="s">
        <v>153</v>
      </c>
      <c r="D14" s="136">
        <v>546500</v>
      </c>
    </row>
    <row r="15" spans="1:5" s="58" customFormat="1" ht="18.75" customHeight="1" x14ac:dyDescent="0.2">
      <c r="A15" s="145">
        <v>13</v>
      </c>
      <c r="B15" s="138" t="s">
        <v>179</v>
      </c>
      <c r="C15" s="142" t="s">
        <v>180</v>
      </c>
      <c r="D15" s="136">
        <v>370000</v>
      </c>
    </row>
    <row r="16" spans="1:5" s="58" customFormat="1" ht="18.75" customHeight="1" x14ac:dyDescent="0.2">
      <c r="A16" s="145">
        <v>14</v>
      </c>
      <c r="B16" s="137" t="s">
        <v>106</v>
      </c>
      <c r="C16" s="141" t="s">
        <v>154</v>
      </c>
      <c r="D16" s="136">
        <v>161112</v>
      </c>
    </row>
    <row r="17" spans="1:4" s="58" customFormat="1" ht="18.75" customHeight="1" x14ac:dyDescent="0.2">
      <c r="A17" s="145">
        <v>15</v>
      </c>
      <c r="B17" s="137" t="s">
        <v>142</v>
      </c>
      <c r="C17" s="141" t="s">
        <v>155</v>
      </c>
      <c r="D17" s="136">
        <v>815000</v>
      </c>
    </row>
    <row r="18" spans="1:4" s="58" customFormat="1" ht="18.75" customHeight="1" x14ac:dyDescent="0.2">
      <c r="A18" s="145">
        <v>16</v>
      </c>
      <c r="B18" s="137" t="s">
        <v>110</v>
      </c>
      <c r="C18" s="141" t="s">
        <v>156</v>
      </c>
      <c r="D18" s="136">
        <v>420000</v>
      </c>
    </row>
    <row r="19" spans="1:4" s="58" customFormat="1" ht="18.75" customHeight="1" x14ac:dyDescent="0.2">
      <c r="A19" s="145">
        <v>17</v>
      </c>
      <c r="B19" s="137" t="s">
        <v>157</v>
      </c>
      <c r="C19" s="141" t="s">
        <v>158</v>
      </c>
      <c r="D19" s="136">
        <v>466106</v>
      </c>
    </row>
    <row r="20" spans="1:4" s="58" customFormat="1" ht="18.75" customHeight="1" x14ac:dyDescent="0.2">
      <c r="A20" s="145">
        <v>18</v>
      </c>
      <c r="B20" s="137" t="s">
        <v>108</v>
      </c>
      <c r="C20" s="141" t="s">
        <v>162</v>
      </c>
      <c r="D20" s="136">
        <v>1250000</v>
      </c>
    </row>
    <row r="21" spans="1:4" s="58" customFormat="1" ht="18.75" customHeight="1" x14ac:dyDescent="0.2">
      <c r="A21" s="145">
        <v>19</v>
      </c>
      <c r="B21" s="137" t="s">
        <v>107</v>
      </c>
      <c r="C21" s="141" t="s">
        <v>163</v>
      </c>
      <c r="D21" s="136">
        <v>903000</v>
      </c>
    </row>
    <row r="22" spans="1:4" s="58" customFormat="1" ht="18.75" customHeight="1" x14ac:dyDescent="0.2">
      <c r="A22" s="145">
        <v>20</v>
      </c>
      <c r="B22" s="139" t="s">
        <v>140</v>
      </c>
      <c r="C22" s="141" t="s">
        <v>164</v>
      </c>
      <c r="D22" s="136">
        <v>500000</v>
      </c>
    </row>
    <row r="23" spans="1:4" s="58" customFormat="1" ht="18.75" customHeight="1" x14ac:dyDescent="0.2">
      <c r="A23" s="145">
        <f>(A22+1)</f>
        <v>21</v>
      </c>
      <c r="B23" s="137" t="s">
        <v>184</v>
      </c>
      <c r="C23" s="141" t="s">
        <v>161</v>
      </c>
      <c r="D23" s="136">
        <v>153000</v>
      </c>
    </row>
    <row r="24" spans="1:4" s="58" customFormat="1" ht="18.75" customHeight="1" x14ac:dyDescent="0.2">
      <c r="A24" s="145">
        <f>(A23+1)</f>
        <v>22</v>
      </c>
      <c r="B24" s="137" t="s">
        <v>109</v>
      </c>
      <c r="C24" s="141" t="s">
        <v>165</v>
      </c>
      <c r="D24" s="136">
        <v>649000</v>
      </c>
    </row>
    <row r="25" spans="1:4" s="58" customFormat="1" ht="18.75" customHeight="1" x14ac:dyDescent="0.2">
      <c r="A25" s="145">
        <f t="shared" ref="A25:A32" si="0">(A24+1)</f>
        <v>23</v>
      </c>
      <c r="B25" s="137" t="s">
        <v>100</v>
      </c>
      <c r="C25" s="141" t="s">
        <v>166</v>
      </c>
      <c r="D25" s="136">
        <v>1261931</v>
      </c>
    </row>
    <row r="26" spans="1:4" s="58" customFormat="1" ht="18.75" customHeight="1" x14ac:dyDescent="0.2">
      <c r="A26" s="145">
        <f t="shared" si="0"/>
        <v>24</v>
      </c>
      <c r="B26" s="137" t="s">
        <v>116</v>
      </c>
      <c r="C26" s="141" t="s">
        <v>167</v>
      </c>
      <c r="D26" s="136">
        <v>126000</v>
      </c>
    </row>
    <row r="27" spans="1:4" s="58" customFormat="1" ht="18.75" customHeight="1" x14ac:dyDescent="0.2">
      <c r="A27" s="145">
        <f t="shared" si="0"/>
        <v>25</v>
      </c>
      <c r="B27" s="137" t="s">
        <v>102</v>
      </c>
      <c r="C27" s="141" t="s">
        <v>168</v>
      </c>
      <c r="D27" s="136">
        <v>239000</v>
      </c>
    </row>
    <row r="28" spans="1:4" s="58" customFormat="1" ht="18.75" customHeight="1" x14ac:dyDescent="0.2">
      <c r="A28" s="145">
        <f t="shared" si="0"/>
        <v>26</v>
      </c>
      <c r="B28" s="137" t="s">
        <v>185</v>
      </c>
      <c r="C28" s="141" t="s">
        <v>169</v>
      </c>
      <c r="D28" s="136">
        <v>548587</v>
      </c>
    </row>
    <row r="29" spans="1:4" s="58" customFormat="1" ht="18.75" customHeight="1" x14ac:dyDescent="0.2">
      <c r="A29" s="145">
        <f t="shared" si="0"/>
        <v>27</v>
      </c>
      <c r="B29" s="137" t="s">
        <v>122</v>
      </c>
      <c r="C29" s="141" t="s">
        <v>170</v>
      </c>
      <c r="D29" s="136">
        <v>331124</v>
      </c>
    </row>
    <row r="30" spans="1:4" s="58" customFormat="1" ht="18.75" customHeight="1" x14ac:dyDescent="0.2">
      <c r="A30" s="145">
        <f t="shared" si="0"/>
        <v>28</v>
      </c>
      <c r="B30" s="137" t="s">
        <v>139</v>
      </c>
      <c r="C30" s="141" t="s">
        <v>176</v>
      </c>
      <c r="D30" s="136">
        <v>311817</v>
      </c>
    </row>
    <row r="31" spans="1:4" s="58" customFormat="1" ht="18.75" customHeight="1" x14ac:dyDescent="0.2">
      <c r="A31" s="145">
        <f t="shared" si="0"/>
        <v>29</v>
      </c>
      <c r="B31" s="137" t="s">
        <v>101</v>
      </c>
      <c r="C31" s="141" t="s">
        <v>171</v>
      </c>
      <c r="D31" s="136">
        <v>282000</v>
      </c>
    </row>
    <row r="32" spans="1:4" ht="18.75" customHeight="1" x14ac:dyDescent="0.2">
      <c r="A32" s="145">
        <f t="shared" si="0"/>
        <v>30</v>
      </c>
      <c r="B32" s="137" t="s">
        <v>141</v>
      </c>
      <c r="C32" s="143" t="s">
        <v>172</v>
      </c>
      <c r="D32" s="136">
        <v>250000</v>
      </c>
    </row>
    <row r="33" spans="1:4" ht="20.25" customHeight="1" x14ac:dyDescent="0.2">
      <c r="A33" s="145">
        <v>31</v>
      </c>
      <c r="B33" s="138" t="s">
        <v>186</v>
      </c>
      <c r="C33" s="142"/>
      <c r="D33" s="136">
        <v>182800</v>
      </c>
    </row>
    <row r="34" spans="1:4" x14ac:dyDescent="0.2">
      <c r="A34" s="145">
        <v>32</v>
      </c>
      <c r="B34" s="140" t="s">
        <v>187</v>
      </c>
      <c r="C34" s="144"/>
      <c r="D34" s="136">
        <v>140000</v>
      </c>
    </row>
    <row r="35" spans="1:4" x14ac:dyDescent="0.2">
      <c r="A35" s="145">
        <v>33</v>
      </c>
      <c r="B35" s="140" t="s">
        <v>188</v>
      </c>
      <c r="C35" s="144"/>
      <c r="D35" s="136">
        <v>670000</v>
      </c>
    </row>
  </sheetData>
  <sortState xmlns:xlrd2="http://schemas.microsoft.com/office/spreadsheetml/2017/richdata2" ref="A4:C33">
    <sortCondition ref="B3"/>
  </sortState>
  <pageMargins left="1.28" right="0.7" top="1.29" bottom="0.75" header="0.3" footer="0.3"/>
  <pageSetup paperSize="9" orientation="portrait" verticalDpi="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H37"/>
  <sheetViews>
    <sheetView workbookViewId="0">
      <selection activeCell="B2" sqref="B2"/>
    </sheetView>
  </sheetViews>
  <sheetFormatPr defaultRowHeight="15" x14ac:dyDescent="0.2"/>
  <cols>
    <col min="1" max="1" width="4.7109375" customWidth="1"/>
    <col min="2" max="2" width="36.85546875" customWidth="1"/>
    <col min="3" max="3" width="15.5703125" customWidth="1"/>
    <col min="4" max="4" width="12.85546875" style="86" customWidth="1"/>
    <col min="5" max="5" width="14.28515625" style="47" customWidth="1"/>
    <col min="6" max="6" width="8.85546875" style="49" customWidth="1"/>
    <col min="7" max="7" width="4.85546875" style="49" customWidth="1"/>
    <col min="8" max="8" width="22.85546875" customWidth="1"/>
  </cols>
  <sheetData>
    <row r="1" spans="1:7" s="87" customFormat="1" x14ac:dyDescent="0.25">
      <c r="B1" s="133" t="s">
        <v>214</v>
      </c>
      <c r="C1" s="134"/>
      <c r="D1" s="135"/>
      <c r="E1" s="154"/>
      <c r="F1" s="89"/>
      <c r="G1" s="89"/>
    </row>
    <row r="3" spans="1:7" s="58" customFormat="1" ht="18.75" customHeight="1" x14ac:dyDescent="0.2">
      <c r="A3" s="55">
        <v>1</v>
      </c>
      <c r="B3" s="56" t="s">
        <v>105</v>
      </c>
      <c r="C3" s="57" t="s">
        <v>144</v>
      </c>
      <c r="D3" s="88">
        <v>156591</v>
      </c>
      <c r="E3" s="94" t="s">
        <v>202</v>
      </c>
      <c r="F3" s="40" t="s">
        <v>205</v>
      </c>
      <c r="G3" s="90"/>
    </row>
    <row r="4" spans="1:7" s="58" customFormat="1" ht="18.75" customHeight="1" x14ac:dyDescent="0.2">
      <c r="A4" s="55">
        <v>2</v>
      </c>
      <c r="B4" s="56" t="s">
        <v>177</v>
      </c>
      <c r="C4" s="57" t="s">
        <v>178</v>
      </c>
      <c r="D4" s="88">
        <v>53000000</v>
      </c>
      <c r="E4" s="47"/>
      <c r="F4" s="90"/>
      <c r="G4" s="90"/>
    </row>
    <row r="5" spans="1:7" s="58" customFormat="1" ht="18.75" customHeight="1" x14ac:dyDescent="0.2">
      <c r="A5" s="55">
        <v>3</v>
      </c>
      <c r="B5" s="56" t="s">
        <v>135</v>
      </c>
      <c r="C5" s="57" t="s">
        <v>145</v>
      </c>
      <c r="D5" s="88">
        <v>2217000</v>
      </c>
      <c r="E5" s="94" t="s">
        <v>204</v>
      </c>
      <c r="F5" s="90"/>
      <c r="G5" s="90"/>
    </row>
    <row r="6" spans="1:7" s="58" customFormat="1" ht="18.75" customHeight="1" x14ac:dyDescent="0.2">
      <c r="A6" s="55">
        <v>4</v>
      </c>
      <c r="B6" s="56" t="s">
        <v>115</v>
      </c>
      <c r="C6" s="57" t="s">
        <v>146</v>
      </c>
      <c r="D6" s="88">
        <v>377000</v>
      </c>
      <c r="E6" s="47"/>
      <c r="F6" s="90"/>
      <c r="G6" s="90"/>
    </row>
    <row r="7" spans="1:7" s="58" customFormat="1" ht="18.75" customHeight="1" x14ac:dyDescent="0.2">
      <c r="A7" s="55">
        <v>5</v>
      </c>
      <c r="B7" s="56" t="s">
        <v>127</v>
      </c>
      <c r="C7" s="57" t="s">
        <v>147</v>
      </c>
      <c r="D7" s="88">
        <v>357000</v>
      </c>
      <c r="E7" s="47"/>
      <c r="F7" s="90"/>
      <c r="G7" s="90"/>
    </row>
    <row r="8" spans="1:7" s="58" customFormat="1" ht="18.75" customHeight="1" x14ac:dyDescent="0.2">
      <c r="A8" s="55">
        <v>6</v>
      </c>
      <c r="B8" s="56" t="s">
        <v>131</v>
      </c>
      <c r="C8" s="57" t="s">
        <v>148</v>
      </c>
      <c r="D8" s="88">
        <v>1304809</v>
      </c>
      <c r="E8" s="94" t="s">
        <v>203</v>
      </c>
      <c r="F8" s="90"/>
      <c r="G8" s="90"/>
    </row>
    <row r="9" spans="1:7" s="58" customFormat="1" ht="18.75" customHeight="1" x14ac:dyDescent="0.2">
      <c r="A9" s="55">
        <v>7</v>
      </c>
      <c r="B9" s="56" t="s">
        <v>174</v>
      </c>
      <c r="C9" s="57" t="s">
        <v>175</v>
      </c>
      <c r="D9" s="88">
        <v>2745689</v>
      </c>
      <c r="E9" s="47"/>
      <c r="F9" s="90"/>
      <c r="G9" s="90"/>
    </row>
    <row r="10" spans="1:7" s="58" customFormat="1" ht="18.75" customHeight="1" x14ac:dyDescent="0.2">
      <c r="A10" s="55">
        <v>8</v>
      </c>
      <c r="B10" s="56" t="s">
        <v>211</v>
      </c>
      <c r="C10" s="57" t="s">
        <v>213</v>
      </c>
      <c r="D10" s="88">
        <v>667000</v>
      </c>
      <c r="E10" s="47"/>
      <c r="F10" s="90"/>
      <c r="G10" s="90"/>
    </row>
    <row r="11" spans="1:7" s="58" customFormat="1" ht="18.75" customHeight="1" x14ac:dyDescent="0.2">
      <c r="A11" s="55">
        <v>9</v>
      </c>
      <c r="B11" s="60" t="s">
        <v>103</v>
      </c>
      <c r="C11" s="57" t="s">
        <v>149</v>
      </c>
      <c r="D11" s="88">
        <v>78436</v>
      </c>
      <c r="E11" s="47"/>
      <c r="F11" s="90"/>
      <c r="G11" s="90"/>
    </row>
    <row r="12" spans="1:7" s="58" customFormat="1" ht="18.75" customHeight="1" x14ac:dyDescent="0.2">
      <c r="A12" s="55">
        <v>10</v>
      </c>
      <c r="B12" s="56" t="s">
        <v>137</v>
      </c>
      <c r="C12" s="57" t="s">
        <v>150</v>
      </c>
      <c r="D12" s="88">
        <v>659000</v>
      </c>
      <c r="E12" s="47"/>
      <c r="F12" s="90"/>
      <c r="G12" s="90"/>
    </row>
    <row r="13" spans="1:7" s="58" customFormat="1" ht="18.75" customHeight="1" x14ac:dyDescent="0.2">
      <c r="A13" s="59">
        <v>11</v>
      </c>
      <c r="B13" s="56" t="s">
        <v>111</v>
      </c>
      <c r="C13" s="57" t="s">
        <v>151</v>
      </c>
      <c r="D13" s="88">
        <v>759000</v>
      </c>
      <c r="E13" s="47"/>
      <c r="F13" s="90"/>
      <c r="G13" s="90"/>
    </row>
    <row r="14" spans="1:7" s="58" customFormat="1" ht="18.75" customHeight="1" x14ac:dyDescent="0.2">
      <c r="A14" s="55">
        <v>12</v>
      </c>
      <c r="B14" s="56" t="s">
        <v>98</v>
      </c>
      <c r="C14" s="57" t="s">
        <v>152</v>
      </c>
      <c r="D14" s="88">
        <v>1250000</v>
      </c>
      <c r="E14" s="94" t="s">
        <v>201</v>
      </c>
      <c r="F14" s="90"/>
      <c r="G14" s="90"/>
    </row>
    <row r="15" spans="1:7" s="58" customFormat="1" ht="18.75" customHeight="1" x14ac:dyDescent="0.2">
      <c r="A15" s="55">
        <v>13</v>
      </c>
      <c r="B15" s="56" t="s">
        <v>104</v>
      </c>
      <c r="C15" s="57" t="s">
        <v>153</v>
      </c>
      <c r="D15" s="88">
        <v>678123</v>
      </c>
      <c r="E15" s="47"/>
      <c r="F15" s="90"/>
      <c r="G15" s="90"/>
    </row>
    <row r="16" spans="1:7" s="58" customFormat="1" ht="18.75" customHeight="1" x14ac:dyDescent="0.2">
      <c r="A16" s="55">
        <v>14</v>
      </c>
      <c r="B16" s="80" t="s">
        <v>179</v>
      </c>
      <c r="C16" s="80" t="s">
        <v>180</v>
      </c>
      <c r="D16" s="88">
        <v>467000</v>
      </c>
      <c r="E16" s="47"/>
      <c r="F16" s="90"/>
      <c r="G16" s="90"/>
    </row>
    <row r="17" spans="1:8" s="58" customFormat="1" ht="18.75" customHeight="1" x14ac:dyDescent="0.2">
      <c r="A17" s="55">
        <v>15</v>
      </c>
      <c r="B17" s="56" t="s">
        <v>106</v>
      </c>
      <c r="C17" s="57" t="s">
        <v>154</v>
      </c>
      <c r="D17" s="88">
        <v>280265</v>
      </c>
      <c r="E17" s="47"/>
      <c r="F17" s="90"/>
      <c r="G17" s="90"/>
    </row>
    <row r="18" spans="1:8" s="58" customFormat="1" ht="18.75" customHeight="1" x14ac:dyDescent="0.2">
      <c r="A18" s="55">
        <v>16</v>
      </c>
      <c r="B18" s="56" t="s">
        <v>142</v>
      </c>
      <c r="C18" s="57" t="s">
        <v>155</v>
      </c>
      <c r="D18" s="88">
        <v>1220000</v>
      </c>
      <c r="E18" s="47"/>
      <c r="F18" s="90"/>
      <c r="G18" s="90"/>
    </row>
    <row r="19" spans="1:8" s="58" customFormat="1" ht="18.75" customHeight="1" x14ac:dyDescent="0.2">
      <c r="A19" s="55">
        <v>17</v>
      </c>
      <c r="B19" s="56" t="s">
        <v>110</v>
      </c>
      <c r="C19" s="57" t="s">
        <v>156</v>
      </c>
      <c r="D19" s="88">
        <v>1250000</v>
      </c>
      <c r="E19" s="47"/>
      <c r="F19" s="90"/>
      <c r="G19" s="90"/>
    </row>
    <row r="20" spans="1:8" s="58" customFormat="1" ht="18.75" customHeight="1" x14ac:dyDescent="0.2">
      <c r="A20" s="55">
        <v>18</v>
      </c>
      <c r="B20" s="56" t="s">
        <v>157</v>
      </c>
      <c r="C20" s="57" t="s">
        <v>158</v>
      </c>
      <c r="D20" s="88">
        <v>466106</v>
      </c>
      <c r="E20" s="94" t="s">
        <v>199</v>
      </c>
      <c r="F20" s="90"/>
      <c r="G20" s="90"/>
    </row>
    <row r="21" spans="1:8" s="58" customFormat="1" ht="18.75" customHeight="1" x14ac:dyDescent="0.2">
      <c r="A21" s="55">
        <v>19</v>
      </c>
      <c r="B21" s="56" t="s">
        <v>108</v>
      </c>
      <c r="C21" s="57" t="s">
        <v>162</v>
      </c>
      <c r="D21" s="88">
        <v>1250000</v>
      </c>
      <c r="E21" s="94" t="s">
        <v>200</v>
      </c>
      <c r="F21" s="90"/>
      <c r="G21" s="90"/>
    </row>
    <row r="22" spans="1:8" ht="18.75" customHeight="1" x14ac:dyDescent="0.2">
      <c r="A22" s="55">
        <v>20</v>
      </c>
      <c r="B22" s="80" t="s">
        <v>188</v>
      </c>
      <c r="C22" s="80" t="s">
        <v>151</v>
      </c>
      <c r="D22" s="85">
        <v>670000</v>
      </c>
    </row>
    <row r="23" spans="1:8" ht="20.25" customHeight="1" x14ac:dyDescent="0.2">
      <c r="A23" s="55">
        <v>21</v>
      </c>
      <c r="B23" s="80" t="s">
        <v>107</v>
      </c>
      <c r="C23" s="80" t="s">
        <v>212</v>
      </c>
      <c r="D23" s="85">
        <v>903000</v>
      </c>
    </row>
    <row r="24" spans="1:8" s="58" customFormat="1" ht="18.75" customHeight="1" x14ac:dyDescent="0.2">
      <c r="A24" s="55">
        <v>22</v>
      </c>
      <c r="B24" s="55" t="s">
        <v>140</v>
      </c>
      <c r="C24" s="57" t="s">
        <v>164</v>
      </c>
      <c r="D24" s="88">
        <v>500000</v>
      </c>
      <c r="E24" s="47"/>
      <c r="F24" s="40" t="s">
        <v>206</v>
      </c>
      <c r="G24" s="90"/>
    </row>
    <row r="25" spans="1:8" s="58" customFormat="1" ht="18.75" customHeight="1" x14ac:dyDescent="0.2">
      <c r="A25" s="55">
        <f>(A24+1)</f>
        <v>23</v>
      </c>
      <c r="B25" s="56" t="s">
        <v>184</v>
      </c>
      <c r="C25" s="57" t="s">
        <v>161</v>
      </c>
      <c r="D25" s="88">
        <v>176000</v>
      </c>
      <c r="E25" s="47"/>
      <c r="F25" s="90"/>
      <c r="G25" s="90"/>
    </row>
    <row r="26" spans="1:8" s="58" customFormat="1" ht="18.75" customHeight="1" x14ac:dyDescent="0.2">
      <c r="A26" s="55">
        <f>(A25+1)</f>
        <v>24</v>
      </c>
      <c r="B26" s="56" t="s">
        <v>109</v>
      </c>
      <c r="C26" s="57" t="s">
        <v>165</v>
      </c>
      <c r="D26" s="88">
        <v>658000</v>
      </c>
      <c r="E26" s="47"/>
      <c r="F26" s="90"/>
      <c r="G26" s="90"/>
    </row>
    <row r="27" spans="1:8" s="58" customFormat="1" ht="18.75" customHeight="1" x14ac:dyDescent="0.2">
      <c r="A27" s="55">
        <f t="shared" ref="A27:A34" si="0">(A26+1)</f>
        <v>25</v>
      </c>
      <c r="B27" s="56" t="s">
        <v>100</v>
      </c>
      <c r="C27" s="57" t="s">
        <v>166</v>
      </c>
      <c r="D27" s="93">
        <v>1261931</v>
      </c>
      <c r="E27" s="94" t="s">
        <v>202</v>
      </c>
      <c r="F27" s="40" t="s">
        <v>205</v>
      </c>
      <c r="G27" s="90"/>
    </row>
    <row r="28" spans="1:8" s="58" customFormat="1" ht="18.75" customHeight="1" x14ac:dyDescent="0.2">
      <c r="A28" s="55">
        <f t="shared" si="0"/>
        <v>26</v>
      </c>
      <c r="B28" s="56" t="s">
        <v>116</v>
      </c>
      <c r="C28" s="57" t="s">
        <v>167</v>
      </c>
      <c r="D28" s="88">
        <v>260912</v>
      </c>
      <c r="E28" s="47"/>
      <c r="F28" s="90"/>
      <c r="G28" s="90"/>
    </row>
    <row r="29" spans="1:8" s="58" customFormat="1" ht="18.75" customHeight="1" x14ac:dyDescent="0.2">
      <c r="A29" s="55">
        <f t="shared" si="0"/>
        <v>27</v>
      </c>
      <c r="B29" s="56" t="s">
        <v>102</v>
      </c>
      <c r="C29" s="57" t="s">
        <v>168</v>
      </c>
      <c r="D29" s="88">
        <v>250000</v>
      </c>
      <c r="E29" s="94" t="s">
        <v>197</v>
      </c>
      <c r="F29" s="92">
        <v>100000</v>
      </c>
      <c r="G29" s="92" t="s">
        <v>198</v>
      </c>
    </row>
    <row r="30" spans="1:8" s="58" customFormat="1" ht="18.75" customHeight="1" x14ac:dyDescent="0.2">
      <c r="A30" s="55">
        <f t="shared" si="0"/>
        <v>28</v>
      </c>
      <c r="B30" s="56" t="s">
        <v>185</v>
      </c>
      <c r="C30" s="57" t="s">
        <v>169</v>
      </c>
      <c r="D30" s="88">
        <v>408529</v>
      </c>
      <c r="E30" s="94" t="s">
        <v>195</v>
      </c>
      <c r="F30" s="92">
        <v>548587</v>
      </c>
      <c r="G30" s="92" t="s">
        <v>138</v>
      </c>
      <c r="H30" s="91" t="s">
        <v>196</v>
      </c>
    </row>
    <row r="31" spans="1:8" s="58" customFormat="1" ht="18.75" customHeight="1" x14ac:dyDescent="0.2">
      <c r="A31" s="55">
        <f t="shared" si="0"/>
        <v>29</v>
      </c>
      <c r="B31" s="56" t="s">
        <v>122</v>
      </c>
      <c r="C31" s="57" t="s">
        <v>170</v>
      </c>
      <c r="D31" s="88">
        <v>343660</v>
      </c>
      <c r="E31" s="94" t="s">
        <v>200</v>
      </c>
      <c r="F31" s="90"/>
      <c r="G31" s="90"/>
    </row>
    <row r="32" spans="1:8" s="58" customFormat="1" ht="18.75" customHeight="1" x14ac:dyDescent="0.2">
      <c r="A32" s="55">
        <f t="shared" si="0"/>
        <v>30</v>
      </c>
      <c r="B32" s="56" t="s">
        <v>139</v>
      </c>
      <c r="C32" s="57" t="s">
        <v>176</v>
      </c>
      <c r="D32" s="85">
        <v>311817</v>
      </c>
      <c r="E32" s="47"/>
      <c r="F32" s="90"/>
      <c r="G32" s="90"/>
    </row>
    <row r="33" spans="1:7" s="58" customFormat="1" ht="18.75" customHeight="1" x14ac:dyDescent="0.2">
      <c r="A33" s="55">
        <f t="shared" si="0"/>
        <v>31</v>
      </c>
      <c r="B33" s="56" t="s">
        <v>101</v>
      </c>
      <c r="C33" s="57" t="s">
        <v>171</v>
      </c>
      <c r="D33" s="88">
        <v>582500</v>
      </c>
      <c r="E33" s="47"/>
      <c r="F33" s="90"/>
      <c r="G33" s="90"/>
    </row>
    <row r="34" spans="1:7" ht="18.75" customHeight="1" x14ac:dyDescent="0.2">
      <c r="A34" s="55">
        <f t="shared" si="0"/>
        <v>32</v>
      </c>
      <c r="B34" s="56" t="s">
        <v>141</v>
      </c>
      <c r="C34" s="56" t="s">
        <v>172</v>
      </c>
      <c r="D34" s="88">
        <v>450000</v>
      </c>
    </row>
    <row r="35" spans="1:7" ht="20.25" customHeight="1" x14ac:dyDescent="0.2">
      <c r="A35" s="55">
        <v>32</v>
      </c>
      <c r="B35" s="80" t="s">
        <v>186</v>
      </c>
      <c r="C35" s="80" t="s">
        <v>213</v>
      </c>
      <c r="D35" s="85">
        <v>182800</v>
      </c>
    </row>
    <row r="36" spans="1:7" x14ac:dyDescent="0.2">
      <c r="A36" s="55">
        <v>33</v>
      </c>
      <c r="B36" s="79" t="s">
        <v>187</v>
      </c>
      <c r="C36" s="32"/>
      <c r="D36" s="85">
        <v>161000</v>
      </c>
    </row>
    <row r="37" spans="1:7" x14ac:dyDescent="0.2">
      <c r="A37" s="55"/>
      <c r="B37" s="79"/>
      <c r="C37" s="32"/>
      <c r="D37" s="85"/>
    </row>
  </sheetData>
  <pageMargins left="1.28" right="0.7" top="1.29" bottom="0.75" header="0.3" footer="0.3"/>
  <pageSetup paperSize="9" orientation="portrait" verticalDpi="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H37"/>
  <sheetViews>
    <sheetView zoomScale="85" zoomScaleNormal="85" workbookViewId="0">
      <selection activeCell="L37" sqref="L37"/>
    </sheetView>
  </sheetViews>
  <sheetFormatPr defaultRowHeight="15" x14ac:dyDescent="0.2"/>
  <cols>
    <col min="1" max="1" width="4.7109375" customWidth="1"/>
    <col min="2" max="2" width="36.85546875" customWidth="1"/>
    <col min="3" max="3" width="15.5703125" customWidth="1"/>
    <col min="4" max="4" width="12.85546875" style="86" customWidth="1"/>
    <col min="5" max="5" width="14.28515625" style="47" customWidth="1"/>
    <col min="6" max="6" width="8.85546875" style="49" customWidth="1"/>
    <col min="7" max="7" width="4.85546875" style="49" customWidth="1"/>
    <col min="8" max="8" width="22.85546875" customWidth="1"/>
  </cols>
  <sheetData>
    <row r="1" spans="1:7" s="87" customFormat="1" x14ac:dyDescent="0.25">
      <c r="B1" s="133" t="s">
        <v>214</v>
      </c>
      <c r="C1" s="134"/>
      <c r="D1" s="135"/>
      <c r="E1" s="154"/>
      <c r="F1" s="89"/>
      <c r="G1" s="89"/>
    </row>
    <row r="2" spans="1:7" x14ac:dyDescent="0.2">
      <c r="B2" t="s">
        <v>222</v>
      </c>
      <c r="D2" s="86" t="s">
        <v>221</v>
      </c>
    </row>
    <row r="3" spans="1:7" s="58" customFormat="1" ht="18.75" customHeight="1" x14ac:dyDescent="0.2">
      <c r="A3" s="55">
        <v>1</v>
      </c>
      <c r="B3" s="56" t="s">
        <v>105</v>
      </c>
      <c r="C3" s="57" t="s">
        <v>144</v>
      </c>
      <c r="D3" s="189">
        <v>183482</v>
      </c>
      <c r="E3" s="94" t="s">
        <v>202</v>
      </c>
      <c r="F3" s="40" t="s">
        <v>205</v>
      </c>
      <c r="G3" s="90"/>
    </row>
    <row r="4" spans="1:7" s="58" customFormat="1" ht="18.75" customHeight="1" x14ac:dyDescent="0.2">
      <c r="A4" s="55">
        <v>2</v>
      </c>
      <c r="B4" s="56" t="s">
        <v>177</v>
      </c>
      <c r="C4" s="57" t="s">
        <v>178</v>
      </c>
      <c r="D4" s="88">
        <v>53000000</v>
      </c>
      <c r="E4" s="47"/>
      <c r="F4" s="90"/>
      <c r="G4" s="90"/>
    </row>
    <row r="5" spans="1:7" s="58" customFormat="1" ht="18.75" customHeight="1" x14ac:dyDescent="0.2">
      <c r="A5" s="55">
        <v>3</v>
      </c>
      <c r="B5" s="56" t="s">
        <v>135</v>
      </c>
      <c r="C5" s="57" t="s">
        <v>145</v>
      </c>
      <c r="D5" s="189">
        <v>1780000</v>
      </c>
      <c r="E5" s="94" t="s">
        <v>204</v>
      </c>
      <c r="F5" s="90"/>
      <c r="G5" s="90"/>
    </row>
    <row r="6" spans="1:7" s="58" customFormat="1" ht="18.75" customHeight="1" x14ac:dyDescent="0.2">
      <c r="A6" s="55">
        <v>4</v>
      </c>
      <c r="B6" s="56" t="s">
        <v>115</v>
      </c>
      <c r="C6" s="57" t="s">
        <v>146</v>
      </c>
      <c r="D6" s="189">
        <v>450000</v>
      </c>
      <c r="E6" s="47"/>
      <c r="F6" s="90"/>
      <c r="G6" s="90"/>
    </row>
    <row r="7" spans="1:7" s="58" customFormat="1" ht="18.75" customHeight="1" x14ac:dyDescent="0.2">
      <c r="A7" s="55">
        <v>5</v>
      </c>
      <c r="B7" s="56" t="s">
        <v>127</v>
      </c>
      <c r="C7" s="57" t="s">
        <v>147</v>
      </c>
      <c r="D7" s="189">
        <v>357000</v>
      </c>
      <c r="E7" s="47"/>
      <c r="F7" s="90"/>
      <c r="G7" s="90"/>
    </row>
    <row r="8" spans="1:7" s="58" customFormat="1" ht="18.75" customHeight="1" x14ac:dyDescent="0.2">
      <c r="A8" s="55">
        <v>6</v>
      </c>
      <c r="B8" s="56" t="s">
        <v>131</v>
      </c>
      <c r="C8" s="57" t="s">
        <v>148</v>
      </c>
      <c r="D8" s="88">
        <v>1304809</v>
      </c>
      <c r="E8" s="94" t="s">
        <v>203</v>
      </c>
      <c r="F8" s="90"/>
      <c r="G8" s="90"/>
    </row>
    <row r="9" spans="1:7" s="58" customFormat="1" ht="18.75" customHeight="1" x14ac:dyDescent="0.2">
      <c r="A9" s="55">
        <v>7</v>
      </c>
      <c r="B9" s="56" t="s">
        <v>174</v>
      </c>
      <c r="C9" s="57" t="s">
        <v>175</v>
      </c>
      <c r="D9" s="189">
        <v>2745689</v>
      </c>
      <c r="E9" s="47"/>
      <c r="F9" s="90"/>
      <c r="G9" s="90"/>
    </row>
    <row r="10" spans="1:7" s="58" customFormat="1" ht="18.75" customHeight="1" x14ac:dyDescent="0.2">
      <c r="A10" s="55">
        <v>8</v>
      </c>
      <c r="B10" s="56" t="s">
        <v>211</v>
      </c>
      <c r="C10" s="57" t="s">
        <v>213</v>
      </c>
      <c r="D10" s="189">
        <v>667000</v>
      </c>
      <c r="E10" s="47"/>
      <c r="F10" s="90"/>
      <c r="G10" s="90"/>
    </row>
    <row r="11" spans="1:7" s="58" customFormat="1" ht="18.75" customHeight="1" x14ac:dyDescent="0.2">
      <c r="A11" s="55">
        <v>9</v>
      </c>
      <c r="B11" s="60" t="s">
        <v>103</v>
      </c>
      <c r="C11" s="57" t="s">
        <v>149</v>
      </c>
      <c r="D11" s="189">
        <v>78436</v>
      </c>
      <c r="E11" s="47"/>
      <c r="F11" s="90"/>
      <c r="G11" s="90"/>
    </row>
    <row r="12" spans="1:7" s="58" customFormat="1" ht="18.75" customHeight="1" x14ac:dyDescent="0.2">
      <c r="A12" s="55">
        <v>10</v>
      </c>
      <c r="B12" s="56" t="s">
        <v>137</v>
      </c>
      <c r="C12" s="57" t="s">
        <v>150</v>
      </c>
      <c r="D12" s="189">
        <v>650000</v>
      </c>
      <c r="E12" s="47"/>
      <c r="F12" s="90"/>
      <c r="G12" s="90"/>
    </row>
    <row r="13" spans="1:7" s="58" customFormat="1" ht="18.75" customHeight="1" x14ac:dyDescent="0.2">
      <c r="A13" s="59">
        <v>11</v>
      </c>
      <c r="B13" s="56" t="s">
        <v>111</v>
      </c>
      <c r="C13" s="57" t="s">
        <v>151</v>
      </c>
      <c r="D13" s="189">
        <v>1000000</v>
      </c>
      <c r="E13" s="47"/>
      <c r="F13" s="90"/>
      <c r="G13" s="90"/>
    </row>
    <row r="14" spans="1:7" s="58" customFormat="1" ht="18.75" customHeight="1" x14ac:dyDescent="0.2">
      <c r="A14" s="55">
        <v>12</v>
      </c>
      <c r="B14" s="56" t="s">
        <v>98</v>
      </c>
      <c r="C14" s="57" t="s">
        <v>152</v>
      </c>
      <c r="D14" s="189">
        <v>1250000</v>
      </c>
      <c r="E14" s="94" t="s">
        <v>201</v>
      </c>
      <c r="F14" s="90"/>
      <c r="G14" s="90"/>
    </row>
    <row r="15" spans="1:7" s="58" customFormat="1" ht="18.75" customHeight="1" x14ac:dyDescent="0.2">
      <c r="A15" s="55">
        <v>13</v>
      </c>
      <c r="B15" s="56" t="s">
        <v>104</v>
      </c>
      <c r="C15" s="57" t="s">
        <v>153</v>
      </c>
      <c r="D15" s="189">
        <v>964000</v>
      </c>
      <c r="E15" s="47"/>
      <c r="F15" s="90"/>
      <c r="G15" s="90"/>
    </row>
    <row r="16" spans="1:7" s="58" customFormat="1" ht="18.75" customHeight="1" x14ac:dyDescent="0.2">
      <c r="A16" s="55">
        <v>14</v>
      </c>
      <c r="B16" s="80" t="s">
        <v>179</v>
      </c>
      <c r="C16" s="80" t="s">
        <v>180</v>
      </c>
      <c r="D16" s="189">
        <v>545000</v>
      </c>
      <c r="E16" s="47"/>
      <c r="F16" s="90"/>
      <c r="G16" s="90"/>
    </row>
    <row r="17" spans="1:8" s="58" customFormat="1" ht="18.75" customHeight="1" x14ac:dyDescent="0.2">
      <c r="A17" s="55">
        <v>15</v>
      </c>
      <c r="B17" s="56" t="s">
        <v>106</v>
      </c>
      <c r="C17" s="57" t="s">
        <v>154</v>
      </c>
      <c r="D17" s="189">
        <v>280265</v>
      </c>
      <c r="E17" s="47"/>
      <c r="F17" s="90"/>
      <c r="G17" s="90"/>
    </row>
    <row r="18" spans="1:8" s="58" customFormat="1" ht="18.75" customHeight="1" x14ac:dyDescent="0.2">
      <c r="A18" s="55">
        <v>16</v>
      </c>
      <c r="B18" s="56" t="s">
        <v>142</v>
      </c>
      <c r="C18" s="57" t="s">
        <v>155</v>
      </c>
      <c r="D18" s="189">
        <v>1400000</v>
      </c>
      <c r="E18" s="47"/>
      <c r="F18" s="90"/>
      <c r="G18" s="90"/>
    </row>
    <row r="19" spans="1:8" s="58" customFormat="1" ht="18.75" customHeight="1" x14ac:dyDescent="0.2">
      <c r="A19" s="55">
        <v>17</v>
      </c>
      <c r="B19" s="56" t="s">
        <v>110</v>
      </c>
      <c r="C19" s="57" t="s">
        <v>156</v>
      </c>
      <c r="D19" s="189">
        <v>1250000</v>
      </c>
      <c r="E19" s="47"/>
      <c r="F19" s="90"/>
      <c r="G19" s="90"/>
    </row>
    <row r="20" spans="1:8" s="58" customFormat="1" ht="18.75" customHeight="1" x14ac:dyDescent="0.2">
      <c r="A20" s="55">
        <v>18</v>
      </c>
      <c r="B20" s="56" t="s">
        <v>157</v>
      </c>
      <c r="C20" s="57" t="s">
        <v>158</v>
      </c>
      <c r="D20" s="189">
        <v>466106</v>
      </c>
      <c r="E20" s="94" t="s">
        <v>199</v>
      </c>
      <c r="F20" s="90"/>
      <c r="G20" s="90"/>
    </row>
    <row r="21" spans="1:8" s="58" customFormat="1" ht="18.75" customHeight="1" x14ac:dyDescent="0.2">
      <c r="A21" s="55">
        <v>19</v>
      </c>
      <c r="B21" s="56" t="s">
        <v>108</v>
      </c>
      <c r="C21" s="57" t="s">
        <v>162</v>
      </c>
      <c r="D21" s="189">
        <v>1250000</v>
      </c>
      <c r="E21" s="94" t="s">
        <v>200</v>
      </c>
      <c r="F21" s="90"/>
      <c r="G21" s="90"/>
    </row>
    <row r="22" spans="1:8" ht="18.75" customHeight="1" x14ac:dyDescent="0.2">
      <c r="A22" s="55">
        <v>20</v>
      </c>
      <c r="B22" s="80" t="s">
        <v>188</v>
      </c>
      <c r="C22" s="80" t="s">
        <v>151</v>
      </c>
      <c r="D22" s="189">
        <v>210000</v>
      </c>
    </row>
    <row r="23" spans="1:8" ht="20.25" customHeight="1" x14ac:dyDescent="0.2">
      <c r="A23" s="55">
        <v>21</v>
      </c>
      <c r="B23" s="80" t="s">
        <v>107</v>
      </c>
      <c r="C23" s="80" t="s">
        <v>212</v>
      </c>
      <c r="D23" s="189">
        <v>942500</v>
      </c>
    </row>
    <row r="24" spans="1:8" s="58" customFormat="1" ht="18.75" customHeight="1" x14ac:dyDescent="0.2">
      <c r="A24" s="55">
        <v>22</v>
      </c>
      <c r="B24" s="55" t="s">
        <v>140</v>
      </c>
      <c r="C24" s="57" t="s">
        <v>164</v>
      </c>
      <c r="D24" s="189">
        <v>620000</v>
      </c>
      <c r="E24" s="47"/>
      <c r="F24" s="40" t="s">
        <v>206</v>
      </c>
      <c r="G24" s="90"/>
    </row>
    <row r="25" spans="1:8" s="58" customFormat="1" ht="18.75" customHeight="1" x14ac:dyDescent="0.2">
      <c r="A25" s="55">
        <f>(A24+1)</f>
        <v>23</v>
      </c>
      <c r="B25" s="56" t="s">
        <v>184</v>
      </c>
      <c r="C25" s="57" t="s">
        <v>161</v>
      </c>
      <c r="D25" s="189">
        <v>323000</v>
      </c>
      <c r="E25" s="47"/>
      <c r="F25" s="90"/>
      <c r="G25" s="90"/>
    </row>
    <row r="26" spans="1:8" s="58" customFormat="1" ht="18.75" customHeight="1" x14ac:dyDescent="0.2">
      <c r="A26" s="55">
        <f>(A25+1)</f>
        <v>24</v>
      </c>
      <c r="B26" s="56" t="s">
        <v>109</v>
      </c>
      <c r="C26" s="57" t="s">
        <v>165</v>
      </c>
      <c r="D26" s="189">
        <v>658000</v>
      </c>
      <c r="E26" s="47"/>
      <c r="F26" s="90"/>
      <c r="G26" s="90"/>
    </row>
    <row r="27" spans="1:8" s="58" customFormat="1" ht="18.75" customHeight="1" x14ac:dyDescent="0.2">
      <c r="A27" s="55">
        <f t="shared" ref="A27:A34" si="0">(A26+1)</f>
        <v>25</v>
      </c>
      <c r="B27" s="56" t="s">
        <v>100</v>
      </c>
      <c r="C27" s="57" t="s">
        <v>166</v>
      </c>
      <c r="D27" s="93">
        <v>1261931</v>
      </c>
      <c r="E27" s="94" t="s">
        <v>202</v>
      </c>
      <c r="F27" s="40" t="s">
        <v>205</v>
      </c>
      <c r="G27" s="90"/>
    </row>
    <row r="28" spans="1:8" s="58" customFormat="1" ht="18.75" customHeight="1" x14ac:dyDescent="0.2">
      <c r="A28" s="55">
        <f t="shared" si="0"/>
        <v>26</v>
      </c>
      <c r="B28" s="56" t="s">
        <v>116</v>
      </c>
      <c r="C28" s="57" t="s">
        <v>167</v>
      </c>
      <c r="D28" s="189">
        <v>199500</v>
      </c>
      <c r="E28" s="47"/>
      <c r="F28" s="90"/>
      <c r="G28" s="90"/>
    </row>
    <row r="29" spans="1:8" s="58" customFormat="1" ht="18.75" customHeight="1" x14ac:dyDescent="0.2">
      <c r="A29" s="55">
        <f t="shared" si="0"/>
        <v>27</v>
      </c>
      <c r="B29" s="56" t="s">
        <v>102</v>
      </c>
      <c r="C29" s="57" t="s">
        <v>168</v>
      </c>
      <c r="D29" s="189">
        <v>250000</v>
      </c>
      <c r="E29" s="94" t="s">
        <v>197</v>
      </c>
      <c r="F29" s="92">
        <v>100000</v>
      </c>
      <c r="G29" s="92" t="s">
        <v>198</v>
      </c>
    </row>
    <row r="30" spans="1:8" s="58" customFormat="1" ht="18.75" customHeight="1" x14ac:dyDescent="0.2">
      <c r="A30" s="55">
        <f t="shared" si="0"/>
        <v>28</v>
      </c>
      <c r="B30" s="56" t="s">
        <v>185</v>
      </c>
      <c r="C30" s="57" t="s">
        <v>169</v>
      </c>
      <c r="D30" s="189">
        <v>408529</v>
      </c>
      <c r="E30" s="94" t="s">
        <v>195</v>
      </c>
      <c r="F30" s="92">
        <v>548587</v>
      </c>
      <c r="G30" s="92" t="s">
        <v>138</v>
      </c>
      <c r="H30" s="91" t="s">
        <v>196</v>
      </c>
    </row>
    <row r="31" spans="1:8" s="58" customFormat="1" ht="18.75" customHeight="1" x14ac:dyDescent="0.2">
      <c r="A31" s="55">
        <f t="shared" si="0"/>
        <v>29</v>
      </c>
      <c r="B31" s="56" t="s">
        <v>122</v>
      </c>
      <c r="C31" s="57" t="s">
        <v>170</v>
      </c>
      <c r="D31" s="189">
        <v>399999</v>
      </c>
      <c r="E31" s="94" t="s">
        <v>200</v>
      </c>
      <c r="F31" s="90"/>
      <c r="G31" s="90"/>
    </row>
    <row r="32" spans="1:8" s="58" customFormat="1" ht="18.75" customHeight="1" x14ac:dyDescent="0.2">
      <c r="A32" s="55">
        <f t="shared" si="0"/>
        <v>30</v>
      </c>
      <c r="B32" s="56" t="s">
        <v>139</v>
      </c>
      <c r="C32" s="57" t="s">
        <v>176</v>
      </c>
      <c r="D32" s="189">
        <v>311817</v>
      </c>
      <c r="E32" s="47"/>
      <c r="F32" s="90"/>
      <c r="G32" s="90"/>
    </row>
    <row r="33" spans="1:7" s="58" customFormat="1" ht="18.75" customHeight="1" x14ac:dyDescent="0.2">
      <c r="A33" s="55">
        <f t="shared" si="0"/>
        <v>31</v>
      </c>
      <c r="B33" s="56" t="s">
        <v>101</v>
      </c>
      <c r="C33" s="57" t="s">
        <v>171</v>
      </c>
      <c r="D33" s="189">
        <v>1072500</v>
      </c>
      <c r="E33" s="47"/>
      <c r="F33" s="90"/>
      <c r="G33" s="90"/>
    </row>
    <row r="34" spans="1:7" ht="18.75" customHeight="1" x14ac:dyDescent="0.2">
      <c r="A34" s="55">
        <f t="shared" si="0"/>
        <v>32</v>
      </c>
      <c r="B34" s="56" t="s">
        <v>141</v>
      </c>
      <c r="C34" s="56" t="s">
        <v>172</v>
      </c>
      <c r="D34" s="189">
        <v>450000</v>
      </c>
    </row>
    <row r="35" spans="1:7" ht="20.25" customHeight="1" x14ac:dyDescent="0.2">
      <c r="A35" s="55">
        <v>32</v>
      </c>
      <c r="B35" s="80" t="s">
        <v>186</v>
      </c>
      <c r="C35" s="80" t="s">
        <v>213</v>
      </c>
      <c r="D35" s="189">
        <v>182800</v>
      </c>
    </row>
    <row r="36" spans="1:7" x14ac:dyDescent="0.2">
      <c r="A36" s="55">
        <v>33</v>
      </c>
      <c r="B36" s="79" t="s">
        <v>187</v>
      </c>
      <c r="C36" s="32"/>
      <c r="D36" s="189">
        <v>199500</v>
      </c>
    </row>
    <row r="37" spans="1:7" x14ac:dyDescent="0.2">
      <c r="A37" s="55"/>
      <c r="B37" s="79"/>
      <c r="C37" s="32"/>
      <c r="D37" s="85"/>
    </row>
  </sheetData>
  <pageMargins left="1.28" right="0.7" top="1.29" bottom="0.75" header="0.3" footer="0.3"/>
  <pageSetup paperSize="9" orientation="portrait" verticalDpi="0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H40"/>
  <sheetViews>
    <sheetView workbookViewId="0">
      <selection activeCell="M8" sqref="M8"/>
    </sheetView>
  </sheetViews>
  <sheetFormatPr defaultRowHeight="12.75" x14ac:dyDescent="0.2"/>
  <cols>
    <col min="1" max="1" width="6.28515625" style="21" customWidth="1"/>
    <col min="2" max="2" width="36.5703125" customWidth="1"/>
    <col min="3" max="3" width="17" customWidth="1"/>
    <col min="4" max="4" width="15.85546875" customWidth="1"/>
    <col min="5" max="5" width="12.85546875" customWidth="1"/>
    <col min="6" max="6" width="15.5703125" customWidth="1"/>
    <col min="7" max="7" width="14.140625" customWidth="1"/>
    <col min="8" max="8" width="15.28515625" customWidth="1"/>
    <col min="9" max="9" width="11.7109375" bestFit="1" customWidth="1"/>
  </cols>
  <sheetData>
    <row r="1" spans="1:1" x14ac:dyDescent="0.2">
      <c r="A1"/>
    </row>
    <row r="2" spans="1:1" x14ac:dyDescent="0.2">
      <c r="A2"/>
    </row>
    <row r="3" spans="1:1" x14ac:dyDescent="0.2">
      <c r="A3"/>
    </row>
    <row r="4" spans="1:1" x14ac:dyDescent="0.2">
      <c r="A4"/>
    </row>
    <row r="5" spans="1:1" x14ac:dyDescent="0.2">
      <c r="A5"/>
    </row>
    <row r="6" spans="1:1" ht="12.75" customHeight="1" x14ac:dyDescent="0.2">
      <c r="A6"/>
    </row>
    <row r="7" spans="1:1" ht="19.5" customHeight="1" x14ac:dyDescent="0.2">
      <c r="A7"/>
    </row>
    <row r="8" spans="1:1" x14ac:dyDescent="0.2">
      <c r="A8"/>
    </row>
    <row r="9" spans="1:1" x14ac:dyDescent="0.2">
      <c r="A9"/>
    </row>
    <row r="10" spans="1:1" x14ac:dyDescent="0.2">
      <c r="A10"/>
    </row>
    <row r="11" spans="1:1" x14ac:dyDescent="0.2">
      <c r="A11"/>
    </row>
    <row r="12" spans="1:1" x14ac:dyDescent="0.2">
      <c r="A12"/>
    </row>
    <row r="13" spans="1:1" x14ac:dyDescent="0.2">
      <c r="A13"/>
    </row>
    <row r="14" spans="1:1" x14ac:dyDescent="0.2">
      <c r="A14"/>
    </row>
    <row r="15" spans="1:1" x14ac:dyDescent="0.2">
      <c r="A15"/>
    </row>
    <row r="16" spans="1:1" x14ac:dyDescent="0.2">
      <c r="A16"/>
    </row>
    <row r="17" spans="1:1" s="54" customFormat="1" x14ac:dyDescent="0.2"/>
    <row r="18" spans="1:1" x14ac:dyDescent="0.2">
      <c r="A18"/>
    </row>
    <row r="19" spans="1:1" x14ac:dyDescent="0.2">
      <c r="A19"/>
    </row>
    <row r="20" spans="1:1" x14ac:dyDescent="0.2">
      <c r="A20"/>
    </row>
    <row r="21" spans="1:1" x14ac:dyDescent="0.2">
      <c r="A21"/>
    </row>
    <row r="22" spans="1:1" x14ac:dyDescent="0.2">
      <c r="A22"/>
    </row>
    <row r="23" spans="1:1" x14ac:dyDescent="0.2">
      <c r="A23"/>
    </row>
    <row r="24" spans="1:1" x14ac:dyDescent="0.2">
      <c r="A24"/>
    </row>
    <row r="25" spans="1:1" x14ac:dyDescent="0.2">
      <c r="A25"/>
    </row>
    <row r="26" spans="1:1" x14ac:dyDescent="0.2">
      <c r="A26"/>
    </row>
    <row r="27" spans="1:1" x14ac:dyDescent="0.2">
      <c r="A27"/>
    </row>
    <row r="28" spans="1:1" x14ac:dyDescent="0.2">
      <c r="A28"/>
    </row>
    <row r="29" spans="1:1" x14ac:dyDescent="0.2">
      <c r="A29"/>
    </row>
    <row r="30" spans="1:1" x14ac:dyDescent="0.2">
      <c r="A30"/>
    </row>
    <row r="31" spans="1:1" x14ac:dyDescent="0.2">
      <c r="A31"/>
    </row>
    <row r="32" spans="1:1" x14ac:dyDescent="0.2">
      <c r="A32"/>
    </row>
    <row r="33" spans="1:8" x14ac:dyDescent="0.2">
      <c r="A33"/>
    </row>
    <row r="34" spans="1:8" x14ac:dyDescent="0.2">
      <c r="A34"/>
    </row>
    <row r="35" spans="1:8" x14ac:dyDescent="0.2">
      <c r="A35"/>
    </row>
    <row r="36" spans="1:8" x14ac:dyDescent="0.2">
      <c r="A36"/>
    </row>
    <row r="37" spans="1:8" x14ac:dyDescent="0.2">
      <c r="A37"/>
    </row>
    <row r="38" spans="1:8" ht="21" customHeight="1" x14ac:dyDescent="0.2">
      <c r="A38" s="11" t="e">
        <f>'KONSOLİDEBİLANÇO (1)'!L45-'Pasif (2)'!H38</f>
        <v>#REF!</v>
      </c>
    </row>
    <row r="39" spans="1:8" x14ac:dyDescent="0.2">
      <c r="C39" s="11"/>
      <c r="D39" s="11"/>
      <c r="E39" s="11"/>
      <c r="F39" s="11"/>
      <c r="G39" s="11"/>
      <c r="H39" s="11"/>
    </row>
    <row r="40" spans="1:8" x14ac:dyDescent="0.2">
      <c r="C40" s="11"/>
      <c r="D40" s="11"/>
      <c r="E40" s="11"/>
      <c r="F40" s="11"/>
      <c r="G40" s="11"/>
      <c r="H40" s="11"/>
    </row>
  </sheetData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AA48"/>
  <sheetViews>
    <sheetView topLeftCell="N1" workbookViewId="0">
      <selection activeCell="AB23" sqref="AB23"/>
    </sheetView>
  </sheetViews>
  <sheetFormatPr defaultRowHeight="12.75" x14ac:dyDescent="0.2"/>
  <cols>
    <col min="1" max="1" width="2.7109375" customWidth="1"/>
    <col min="2" max="2" width="7.5703125" customWidth="1"/>
    <col min="5" max="5" width="15.5703125" customWidth="1"/>
    <col min="6" max="6" width="4.42578125" customWidth="1"/>
    <col min="7" max="7" width="12.5703125" style="49" customWidth="1"/>
    <col min="8" max="8" width="12" style="49" customWidth="1"/>
    <col min="9" max="12" width="12.7109375" style="49" customWidth="1"/>
    <col min="13" max="13" width="13.5703125" style="49" customWidth="1"/>
    <col min="14" max="14" width="10.5703125" style="49" customWidth="1"/>
    <col min="16" max="16" width="6.5703125" customWidth="1"/>
    <col min="17" max="17" width="31.7109375" customWidth="1"/>
    <col min="18" max="18" width="4" customWidth="1"/>
    <col min="19" max="19" width="12.42578125" style="49" customWidth="1"/>
    <col min="20" max="20" width="9.5703125" style="49" customWidth="1"/>
    <col min="21" max="24" width="12.7109375" style="49" customWidth="1"/>
    <col min="25" max="25" width="13.140625" style="49" customWidth="1"/>
    <col min="26" max="26" width="13.7109375" customWidth="1"/>
  </cols>
  <sheetData>
    <row r="1" spans="1:27" ht="13.5" thickBot="1" x14ac:dyDescent="0.25">
      <c r="A1" s="360" t="s">
        <v>224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</row>
    <row r="2" spans="1:27" ht="13.5" thickTop="1" x14ac:dyDescent="0.2">
      <c r="A2" s="361" t="s">
        <v>8</v>
      </c>
      <c r="B2" s="361"/>
      <c r="C2" s="361"/>
      <c r="D2" s="361"/>
      <c r="E2" s="361"/>
      <c r="F2" s="38"/>
      <c r="G2" s="152">
        <v>2010</v>
      </c>
      <c r="H2" s="152">
        <v>2011</v>
      </c>
      <c r="I2" s="152">
        <v>2012</v>
      </c>
      <c r="J2" s="152">
        <v>2013</v>
      </c>
      <c r="K2" s="152">
        <v>2014</v>
      </c>
      <c r="L2" s="152">
        <v>2015</v>
      </c>
      <c r="M2" s="170">
        <v>2016</v>
      </c>
      <c r="N2" s="170"/>
      <c r="O2" s="362" t="s">
        <v>9</v>
      </c>
      <c r="P2" s="363"/>
      <c r="Q2" s="363"/>
      <c r="R2" s="39"/>
      <c r="S2" s="180">
        <v>2010</v>
      </c>
      <c r="T2" s="180">
        <v>2011</v>
      </c>
      <c r="U2" s="180">
        <v>2012</v>
      </c>
      <c r="V2" s="180">
        <v>2013</v>
      </c>
      <c r="W2" s="180">
        <v>2014</v>
      </c>
      <c r="X2" s="180">
        <v>2015</v>
      </c>
      <c r="Y2" s="179">
        <v>2016</v>
      </c>
      <c r="Z2" s="11"/>
    </row>
    <row r="3" spans="1:27" x14ac:dyDescent="0.2">
      <c r="A3" s="1" t="s">
        <v>0</v>
      </c>
      <c r="B3" s="364" t="s">
        <v>10</v>
      </c>
      <c r="C3" s="364"/>
      <c r="D3" s="364"/>
      <c r="E3" s="364"/>
      <c r="F3" s="2"/>
      <c r="G3" s="178">
        <v>50546848</v>
      </c>
      <c r="H3" s="178">
        <v>72446148</v>
      </c>
      <c r="I3" s="178">
        <v>85530420</v>
      </c>
      <c r="J3" s="178">
        <v>98595430</v>
      </c>
      <c r="K3" s="178">
        <v>113923607</v>
      </c>
      <c r="L3" s="178">
        <v>128669529</v>
      </c>
      <c r="M3" s="155" t="e">
        <f>M4+M5+M6+M7+M8</f>
        <v>#REF!</v>
      </c>
      <c r="N3" s="155"/>
      <c r="O3" s="3" t="s">
        <v>0</v>
      </c>
      <c r="P3" s="365" t="s">
        <v>11</v>
      </c>
      <c r="Q3" s="365"/>
      <c r="R3" s="4"/>
      <c r="S3" s="184">
        <v>35658450</v>
      </c>
      <c r="T3" s="184">
        <v>36035146</v>
      </c>
      <c r="U3" s="184">
        <v>40472178</v>
      </c>
      <c r="V3" s="184">
        <v>37054743</v>
      </c>
      <c r="W3" s="184">
        <v>44810213</v>
      </c>
      <c r="X3" s="184">
        <v>54611359</v>
      </c>
      <c r="Y3" s="165" t="e">
        <f>Y4+Y5+Y6+Y7</f>
        <v>#REF!</v>
      </c>
      <c r="Z3" s="11"/>
      <c r="AA3" s="11"/>
    </row>
    <row r="4" spans="1:27" x14ac:dyDescent="0.2">
      <c r="A4" s="6"/>
      <c r="B4" s="5" t="s">
        <v>12</v>
      </c>
      <c r="C4" s="335" t="s">
        <v>13</v>
      </c>
      <c r="D4" s="335"/>
      <c r="E4" s="335"/>
      <c r="F4" s="5"/>
      <c r="G4" s="169">
        <v>2379193</v>
      </c>
      <c r="H4" s="169">
        <v>3232655</v>
      </c>
      <c r="I4" s="169">
        <v>5282534</v>
      </c>
      <c r="J4" s="169">
        <v>6480232</v>
      </c>
      <c r="K4" s="169">
        <v>7246174</v>
      </c>
      <c r="L4" s="169">
        <v>9734300</v>
      </c>
      <c r="M4" s="156" t="e">
        <f>#REF!+#REF!+#REF!+#REF!+#REF!+#REF!+'ZİRVE SİGORTA LTD. 2023'!G4+#REF!+'TÜRK SİGORTA 2023'!G4+#REF!+#REF!+#REF!+#REF!+#REF!+#REF!+#REF!+#REF!+#REF!+#REF!+#REF!+#REF!+#REF!+#REF!+#REF!+#REF!+#REF!+#REF!+#REF!+#REF!+#REF!</f>
        <v>#REF!</v>
      </c>
      <c r="N4" s="156"/>
      <c r="O4" s="7"/>
      <c r="P4" s="4" t="s">
        <v>12</v>
      </c>
      <c r="Q4" s="4" t="s">
        <v>14</v>
      </c>
      <c r="R4" s="4"/>
      <c r="S4" s="162">
        <v>19621761</v>
      </c>
      <c r="T4" s="162">
        <v>17084582</v>
      </c>
      <c r="U4" s="162">
        <v>20019080</v>
      </c>
      <c r="V4" s="162">
        <v>19465608</v>
      </c>
      <c r="W4" s="162">
        <v>25156994</v>
      </c>
      <c r="X4" s="162">
        <v>30560881</v>
      </c>
      <c r="Y4" s="156" t="e">
        <f>#REF!+#REF!+#REF!+#REF!+#REF!+#REF!+'ZİRVE SİGORTA LTD. 2023'!L4+#REF!+'TÜRK SİGORTA 2023'!L4+#REF!+#REF!+#REF!+#REF!+#REF!+#REF!+#REF!+#REF!+#REF!+#REF!+#REF!+#REF!+#REF!+#REF!+#REF!+#REF!+#REF!+#REF!+#REF!+#REF!+#REF!</f>
        <v>#REF!</v>
      </c>
      <c r="Z4" s="11"/>
      <c r="AA4" s="11"/>
    </row>
    <row r="5" spans="1:27" x14ac:dyDescent="0.2">
      <c r="A5" s="6"/>
      <c r="B5" s="5" t="s">
        <v>15</v>
      </c>
      <c r="C5" s="336" t="s">
        <v>128</v>
      </c>
      <c r="D5" s="335"/>
      <c r="E5" s="335"/>
      <c r="F5" s="5"/>
      <c r="G5" s="169">
        <v>645803</v>
      </c>
      <c r="H5" s="169">
        <v>815545</v>
      </c>
      <c r="I5" s="169">
        <v>202150</v>
      </c>
      <c r="J5" s="169">
        <v>231815</v>
      </c>
      <c r="K5" s="169">
        <v>2743270</v>
      </c>
      <c r="L5" s="169">
        <v>0</v>
      </c>
      <c r="M5" s="156" t="e">
        <f>#REF!+#REF!+#REF!+#REF!+#REF!+#REF!+'ZİRVE SİGORTA LTD. 2023'!G5+#REF!+'TÜRK SİGORTA 2023'!G5+#REF!+#REF!+#REF!+#REF!+#REF!+#REF!+#REF!+#REF!+#REF!+#REF!+#REF!+#REF!+#REF!+#REF!+#REF!+#REF!+#REF!+#REF!+#REF!+#REF!+#REF!</f>
        <v>#REF!</v>
      </c>
      <c r="N5" s="156"/>
      <c r="O5" s="7"/>
      <c r="P5" s="4" t="s">
        <v>17</v>
      </c>
      <c r="Q5" s="4" t="s">
        <v>18</v>
      </c>
      <c r="R5" s="4"/>
      <c r="S5" s="162">
        <v>32834</v>
      </c>
      <c r="T5" s="162">
        <v>0</v>
      </c>
      <c r="U5" s="162">
        <v>0</v>
      </c>
      <c r="V5" s="162">
        <v>0</v>
      </c>
      <c r="W5" s="162">
        <v>0</v>
      </c>
      <c r="X5" s="162">
        <v>0</v>
      </c>
      <c r="Y5" s="156" t="e">
        <f>#REF!+#REF!+#REF!+#REF!+#REF!+#REF!+'ZİRVE SİGORTA LTD. 2023'!L5+#REF!+'TÜRK SİGORTA 2023'!L5+#REF!+#REF!+#REF!+#REF!+#REF!+#REF!+#REF!+#REF!+#REF!+#REF!+#REF!+#REF!+#REF!+#REF!+#REF!+#REF!+#REF!+#REF!+#REF!+#REF!+#REF!</f>
        <v>#REF!</v>
      </c>
      <c r="Z5" s="11"/>
      <c r="AA5" s="11"/>
    </row>
    <row r="6" spans="1:27" x14ac:dyDescent="0.2">
      <c r="A6" s="6"/>
      <c r="B6" s="5" t="s">
        <v>19</v>
      </c>
      <c r="C6" s="336" t="s">
        <v>20</v>
      </c>
      <c r="D6" s="335"/>
      <c r="E6" s="335"/>
      <c r="F6" s="5"/>
      <c r="G6" s="169">
        <v>4424</v>
      </c>
      <c r="H6" s="169">
        <v>0</v>
      </c>
      <c r="I6" s="169">
        <v>0</v>
      </c>
      <c r="J6" s="169">
        <v>0</v>
      </c>
      <c r="K6" s="169">
        <v>0</v>
      </c>
      <c r="L6" s="169">
        <v>0</v>
      </c>
      <c r="M6" s="156" t="e">
        <f>#REF!+#REF!+#REF!+#REF!+#REF!+#REF!+'ZİRVE SİGORTA LTD. 2023'!G6+#REF!+'TÜRK SİGORTA 2023'!G6+#REF!+#REF!+#REF!+#REF!+#REF!+#REF!+#REF!+#REF!+#REF!+#REF!+#REF!+#REF!+#REF!+#REF!+#REF!+#REF!+#REF!+#REF!+#REF!+#REF!+#REF!</f>
        <v>#REF!</v>
      </c>
      <c r="N6" s="156"/>
      <c r="O6" s="7"/>
      <c r="P6" s="4" t="s">
        <v>19</v>
      </c>
      <c r="Q6" s="4" t="s">
        <v>21</v>
      </c>
      <c r="R6" s="4"/>
      <c r="S6" s="162">
        <v>3328328</v>
      </c>
      <c r="T6" s="162">
        <v>2362803</v>
      </c>
      <c r="U6" s="162">
        <v>2860029</v>
      </c>
      <c r="V6" s="162">
        <v>2990968</v>
      </c>
      <c r="W6" s="162">
        <v>3280184</v>
      </c>
      <c r="X6" s="162">
        <v>4851606</v>
      </c>
      <c r="Y6" s="156" t="e">
        <f>#REF!+#REF!+#REF!+#REF!+#REF!+#REF!+'ZİRVE SİGORTA LTD. 2023'!L6+#REF!+'TÜRK SİGORTA 2023'!L6+#REF!+#REF!+#REF!+#REF!+#REF!+#REF!+#REF!+#REF!+#REF!+#REF!+#REF!+#REF!+#REF!+#REF!+#REF!+#REF!+#REF!+#REF!+#REF!+#REF!+#REF!</f>
        <v>#REF!</v>
      </c>
      <c r="Z6" s="11"/>
      <c r="AA6" s="11"/>
    </row>
    <row r="7" spans="1:27" x14ac:dyDescent="0.2">
      <c r="A7" s="6"/>
      <c r="B7" s="5" t="s">
        <v>22</v>
      </c>
      <c r="C7" s="336" t="s">
        <v>129</v>
      </c>
      <c r="D7" s="335"/>
      <c r="E7" s="335"/>
      <c r="F7" s="5"/>
      <c r="G7" s="169">
        <v>47115507</v>
      </c>
      <c r="H7" s="169">
        <v>68135858</v>
      </c>
      <c r="I7" s="169">
        <v>78038553</v>
      </c>
      <c r="J7" s="169">
        <v>90821109</v>
      </c>
      <c r="K7" s="169">
        <v>103934163</v>
      </c>
      <c r="L7" s="169">
        <v>118935229</v>
      </c>
      <c r="M7" s="156" t="e">
        <f>#REF!+#REF!+#REF!+#REF!+#REF!+#REF!+'ZİRVE SİGORTA LTD. 2023'!G7+#REF!+'TÜRK SİGORTA 2023'!G7+#REF!+#REF!+#REF!+#REF!+#REF!+#REF!+#REF!+#REF!+#REF!+#REF!+#REF!+#REF!+#REF!+#REF!+#REF!+#REF!+#REF!+#REF!+#REF!+#REF!+#REF!</f>
        <v>#REF!</v>
      </c>
      <c r="N7" s="156"/>
      <c r="O7" s="7"/>
      <c r="P7" s="4" t="s">
        <v>22</v>
      </c>
      <c r="Q7" s="4" t="s">
        <v>24</v>
      </c>
      <c r="R7" s="4"/>
      <c r="S7" s="162">
        <v>12675524</v>
      </c>
      <c r="T7" s="162">
        <v>16587761</v>
      </c>
      <c r="U7" s="162">
        <v>17593069</v>
      </c>
      <c r="V7" s="162">
        <v>14598167</v>
      </c>
      <c r="W7" s="162">
        <v>16373035</v>
      </c>
      <c r="X7" s="162">
        <v>19198872</v>
      </c>
      <c r="Y7" s="156" t="e">
        <f>#REF!+#REF!+#REF!+#REF!+#REF!+#REF!+'ZİRVE SİGORTA LTD. 2023'!L7+#REF!+'TÜRK SİGORTA 2023'!L7+#REF!+#REF!+#REF!+#REF!+#REF!+#REF!+#REF!+#REF!+#REF!+#REF!+#REF!+#REF!+#REF!+#REF!+#REF!+#REF!+#REF!+#REF!+#REF!+#REF!+#REF!</f>
        <v>#REF!</v>
      </c>
      <c r="Z7" s="11"/>
      <c r="AA7" s="11"/>
    </row>
    <row r="8" spans="1:27" x14ac:dyDescent="0.2">
      <c r="A8" s="6"/>
      <c r="B8" s="5" t="s">
        <v>25</v>
      </c>
      <c r="C8" s="336" t="s">
        <v>130</v>
      </c>
      <c r="D8" s="335"/>
      <c r="E8" s="335"/>
      <c r="F8" s="5"/>
      <c r="G8" s="169">
        <v>401921</v>
      </c>
      <c r="H8" s="169">
        <v>262090</v>
      </c>
      <c r="I8" s="169">
        <v>2007183</v>
      </c>
      <c r="J8" s="169">
        <v>1062274</v>
      </c>
      <c r="K8" s="169">
        <v>0</v>
      </c>
      <c r="L8" s="169">
        <v>0</v>
      </c>
      <c r="M8" s="156" t="e">
        <f>#REF!+#REF!+#REF!+#REF!+#REF!+#REF!+'ZİRVE SİGORTA LTD. 2023'!G8+#REF!+'TÜRK SİGORTA 2023'!G8+#REF!+#REF!+#REF!+#REF!+#REF!+#REF!+#REF!+#REF!+#REF!+#REF!+#REF!+#REF!+#REF!+#REF!+#REF!+#REF!+#REF!+#REF!+#REF!+#REF!+#REF!</f>
        <v>#REF!</v>
      </c>
      <c r="N8" s="156"/>
      <c r="O8" s="7"/>
      <c r="P8" s="4"/>
      <c r="Q8" s="4"/>
      <c r="R8" s="4"/>
      <c r="S8" s="162"/>
      <c r="T8" s="162"/>
      <c r="U8" s="162"/>
      <c r="V8" s="162"/>
      <c r="W8" s="162"/>
      <c r="X8" s="162"/>
      <c r="Y8" s="158"/>
      <c r="Z8" s="11"/>
      <c r="AA8" s="11"/>
    </row>
    <row r="9" spans="1:27" x14ac:dyDescent="0.2">
      <c r="A9" s="5"/>
      <c r="B9" s="5"/>
      <c r="C9" s="335"/>
      <c r="D9" s="335"/>
      <c r="E9" s="335"/>
      <c r="F9" s="5"/>
      <c r="G9" s="169"/>
      <c r="H9" s="169"/>
      <c r="I9" s="169"/>
      <c r="J9" s="169"/>
      <c r="K9" s="169"/>
      <c r="L9" s="169"/>
      <c r="M9" s="156"/>
      <c r="N9" s="156"/>
      <c r="O9" s="7" t="s">
        <v>3</v>
      </c>
      <c r="P9" s="358" t="s">
        <v>27</v>
      </c>
      <c r="Q9" s="358"/>
      <c r="R9" s="4"/>
      <c r="S9" s="184">
        <v>27736020</v>
      </c>
      <c r="T9" s="184">
        <v>44697096</v>
      </c>
      <c r="U9" s="184">
        <v>50062441</v>
      </c>
      <c r="V9" s="184">
        <v>58655693</v>
      </c>
      <c r="W9" s="184">
        <v>71601933</v>
      </c>
      <c r="X9" s="184">
        <v>78323933</v>
      </c>
      <c r="Y9" s="159" t="e">
        <f>Y11+Y14+Y18</f>
        <v>#REF!</v>
      </c>
      <c r="Z9" s="11"/>
      <c r="AA9" s="11"/>
    </row>
    <row r="10" spans="1:27" x14ac:dyDescent="0.2">
      <c r="A10" s="6" t="s">
        <v>3</v>
      </c>
      <c r="B10" s="359" t="s">
        <v>28</v>
      </c>
      <c r="C10" s="359"/>
      <c r="D10" s="359"/>
      <c r="E10" s="359"/>
      <c r="F10" s="5"/>
      <c r="G10" s="177">
        <v>2301247</v>
      </c>
      <c r="H10" s="177">
        <v>8489936</v>
      </c>
      <c r="I10" s="177">
        <v>11417133</v>
      </c>
      <c r="J10" s="177">
        <v>1608808</v>
      </c>
      <c r="K10" s="177">
        <v>3082960</v>
      </c>
      <c r="L10" s="177">
        <v>3932406</v>
      </c>
      <c r="M10" s="157" t="e">
        <f>M11-M12</f>
        <v>#REF!</v>
      </c>
      <c r="N10" s="157"/>
      <c r="O10" s="7" t="s">
        <v>1</v>
      </c>
      <c r="P10" s="337" t="s">
        <v>29</v>
      </c>
      <c r="Q10" s="337"/>
      <c r="R10" s="4"/>
      <c r="S10" s="185">
        <v>27360832</v>
      </c>
      <c r="T10" s="185">
        <v>44956468</v>
      </c>
      <c r="U10" s="185">
        <v>48978839</v>
      </c>
      <c r="V10" s="185">
        <v>57352814</v>
      </c>
      <c r="W10" s="185">
        <v>69818825</v>
      </c>
      <c r="X10" s="185">
        <v>76726640</v>
      </c>
      <c r="Y10" s="160" t="e">
        <f>Y11+Y14</f>
        <v>#REF!</v>
      </c>
      <c r="Z10" s="11"/>
      <c r="AA10" s="11"/>
    </row>
    <row r="11" spans="1:27" x14ac:dyDescent="0.2">
      <c r="A11" s="6"/>
      <c r="B11" s="5" t="s">
        <v>12</v>
      </c>
      <c r="C11" s="335" t="s">
        <v>30</v>
      </c>
      <c r="D11" s="335"/>
      <c r="E11" s="335"/>
      <c r="F11" s="5"/>
      <c r="G11" s="169">
        <v>2301247</v>
      </c>
      <c r="H11" s="169">
        <v>8489936</v>
      </c>
      <c r="I11" s="169">
        <v>11417133</v>
      </c>
      <c r="J11" s="169">
        <v>1608808</v>
      </c>
      <c r="K11" s="169">
        <v>3082960</v>
      </c>
      <c r="L11" s="169">
        <v>3932406</v>
      </c>
      <c r="M11" s="156" t="e">
        <f>#REF!+#REF!+#REF!+#REF!+#REF!+#REF!+'ZİRVE SİGORTA LTD. 2023'!G11+#REF!+'TÜRK SİGORTA 2023'!G11+#REF!+#REF!+#REF!+#REF!+#REF!+#REF!+#REF!+#REF!+#REF!+#REF!+#REF!+#REF!+#REF!+#REF!+#REF!+#REF!+#REF!+#REF!+#REF!+#REF!+#REF!</f>
        <v>#REF!</v>
      </c>
      <c r="N11" s="156"/>
      <c r="O11" s="7"/>
      <c r="P11" s="4" t="s">
        <v>12</v>
      </c>
      <c r="Q11" s="4" t="s">
        <v>31</v>
      </c>
      <c r="R11" s="4"/>
      <c r="S11" s="185">
        <v>17207576</v>
      </c>
      <c r="T11" s="185">
        <v>33806801</v>
      </c>
      <c r="U11" s="185">
        <v>38512523</v>
      </c>
      <c r="V11" s="185">
        <v>43646387</v>
      </c>
      <c r="W11" s="185">
        <v>50983124</v>
      </c>
      <c r="X11" s="185">
        <v>56097089</v>
      </c>
      <c r="Y11" s="160" t="e">
        <f>Y12-Y13</f>
        <v>#REF!</v>
      </c>
      <c r="Z11" s="11"/>
      <c r="AA11" s="11"/>
    </row>
    <row r="12" spans="1:27" x14ac:dyDescent="0.2">
      <c r="A12" s="6"/>
      <c r="B12" s="5" t="s">
        <v>15</v>
      </c>
      <c r="C12" s="335" t="s">
        <v>32</v>
      </c>
      <c r="D12" s="335"/>
      <c r="E12" s="335"/>
      <c r="F12" s="5" t="s">
        <v>33</v>
      </c>
      <c r="G12" s="169"/>
      <c r="H12" s="169"/>
      <c r="I12" s="169">
        <v>0</v>
      </c>
      <c r="J12" s="169"/>
      <c r="K12" s="169"/>
      <c r="L12" s="169"/>
      <c r="M12" s="156" t="e">
        <f>#REF!+#REF!+#REF!+#REF!+#REF!+#REF!+'ZİRVE SİGORTA LTD. 2023'!G12+#REF!+'TÜRK SİGORTA 2023'!G12+#REF!+#REF!+#REF!+#REF!+#REF!+#REF!+#REF!+#REF!+#REF!+#REF!+#REF!+#REF!+#REF!+#REF!+#REF!+#REF!+#REF!+#REF!+#REF!+#REF!+#REF!</f>
        <v>#REF!</v>
      </c>
      <c r="N12" s="156"/>
      <c r="O12" s="7"/>
      <c r="P12" s="4"/>
      <c r="Q12" s="4" t="s">
        <v>31</v>
      </c>
      <c r="R12" s="4"/>
      <c r="S12" s="162">
        <v>37131457</v>
      </c>
      <c r="T12" s="162">
        <v>60177130</v>
      </c>
      <c r="U12" s="162">
        <v>63889264</v>
      </c>
      <c r="V12" s="162">
        <v>70137621</v>
      </c>
      <c r="W12" s="162">
        <v>71675938</v>
      </c>
      <c r="X12" s="162">
        <v>78114176</v>
      </c>
      <c r="Y12" s="156" t="e">
        <f>#REF!+#REF!+#REF!+#REF!+#REF!+#REF!+'ZİRVE SİGORTA LTD. 2023'!L12+#REF!+'TÜRK SİGORTA 2023'!L12+#REF!+#REF!+#REF!+#REF!+#REF!+#REF!+#REF!+#REF!+#REF!+#REF!+#REF!+#REF!+#REF!+#REF!+#REF!+#REF!+#REF!+#REF!+#REF!+#REF!+#REF!</f>
        <v>#REF!</v>
      </c>
      <c r="Z12" s="11"/>
      <c r="AA12" s="11"/>
    </row>
    <row r="13" spans="1:27" x14ac:dyDescent="0.2">
      <c r="A13" s="5"/>
      <c r="B13" s="5"/>
      <c r="C13" s="335"/>
      <c r="D13" s="335"/>
      <c r="E13" s="335"/>
      <c r="F13" s="5"/>
      <c r="G13" s="169"/>
      <c r="H13" s="169"/>
      <c r="I13" s="169"/>
      <c r="J13" s="169"/>
      <c r="K13" s="169"/>
      <c r="L13" s="169"/>
      <c r="M13" s="156"/>
      <c r="N13" s="156"/>
      <c r="O13" s="7"/>
      <c r="P13" s="4"/>
      <c r="Q13" s="4" t="s">
        <v>34</v>
      </c>
      <c r="R13" s="5" t="s">
        <v>33</v>
      </c>
      <c r="S13" s="169">
        <v>19923881</v>
      </c>
      <c r="T13" s="169">
        <v>26370329</v>
      </c>
      <c r="U13" s="169">
        <v>25376741</v>
      </c>
      <c r="V13" s="169">
        <v>26491</v>
      </c>
      <c r="W13" s="169">
        <v>20692814</v>
      </c>
      <c r="X13" s="169">
        <v>22017087</v>
      </c>
      <c r="Y13" s="156" t="e">
        <f>#REF!+#REF!+#REF!+#REF!+#REF!+#REF!+'ZİRVE SİGORTA LTD. 2023'!L13+#REF!+'TÜRK SİGORTA 2023'!L13+#REF!+#REF!+#REF!+#REF!+#REF!+#REF!+#REF!+#REF!+#REF!+#REF!+#REF!+#REF!+#REF!+#REF!+#REF!+#REF!+#REF!+#REF!+#REF!+#REF!+#REF!</f>
        <v>#REF!</v>
      </c>
      <c r="Z13" s="11"/>
      <c r="AA13" s="11"/>
    </row>
    <row r="14" spans="1:27" x14ac:dyDescent="0.2">
      <c r="A14" s="6" t="s">
        <v>4</v>
      </c>
      <c r="B14" s="359" t="s">
        <v>35</v>
      </c>
      <c r="C14" s="359"/>
      <c r="D14" s="359"/>
      <c r="E14" s="359"/>
      <c r="F14" s="5"/>
      <c r="G14" s="177">
        <v>55402326</v>
      </c>
      <c r="H14" s="177">
        <v>61433072</v>
      </c>
      <c r="I14" s="177">
        <v>69350002</v>
      </c>
      <c r="J14" s="177">
        <v>76990218</v>
      </c>
      <c r="K14" s="177">
        <v>87806681</v>
      </c>
      <c r="L14" s="177">
        <v>95845490</v>
      </c>
      <c r="M14" s="157" t="e">
        <f>M15-M16+M17-M18+M19+M20+M21</f>
        <v>#REF!</v>
      </c>
      <c r="N14" s="157"/>
      <c r="O14" s="7"/>
      <c r="P14" s="4" t="s">
        <v>15</v>
      </c>
      <c r="Q14" s="4" t="s">
        <v>36</v>
      </c>
      <c r="R14" s="4"/>
      <c r="S14" s="185">
        <v>10153256</v>
      </c>
      <c r="T14" s="185">
        <v>10149667</v>
      </c>
      <c r="U14" s="185">
        <v>10466316</v>
      </c>
      <c r="V14" s="185">
        <v>13706427</v>
      </c>
      <c r="W14" s="185">
        <v>18835701</v>
      </c>
      <c r="X14" s="185">
        <v>20629551</v>
      </c>
      <c r="Y14" s="160" t="e">
        <f>Y15-Y16</f>
        <v>#REF!</v>
      </c>
      <c r="Z14" s="11"/>
      <c r="AA14" s="11"/>
    </row>
    <row r="15" spans="1:27" x14ac:dyDescent="0.2">
      <c r="A15" s="6"/>
      <c r="B15" s="5" t="s">
        <v>37</v>
      </c>
      <c r="C15" s="335" t="s">
        <v>38</v>
      </c>
      <c r="D15" s="335"/>
      <c r="E15" s="335"/>
      <c r="F15" s="5"/>
      <c r="G15" s="169">
        <v>12034645</v>
      </c>
      <c r="H15" s="169">
        <v>13500534</v>
      </c>
      <c r="I15" s="169">
        <v>14651363</v>
      </c>
      <c r="J15" s="169">
        <v>18372004</v>
      </c>
      <c r="K15" s="169">
        <v>27516446</v>
      </c>
      <c r="L15" s="169">
        <v>27933402</v>
      </c>
      <c r="M15" s="156" t="e">
        <f>#REF!+#REF!+#REF!+#REF!+#REF!+#REF!+'ZİRVE SİGORTA LTD. 2023'!G15+#REF!+'TÜRK SİGORTA 2023'!G15+#REF!+#REF!+#REF!+#REF!+#REF!+#REF!+#REF!+#REF!+#REF!+#REF!+#REF!+#REF!+#REF!+#REF!+#REF!+#REF!+#REF!+#REF!+#REF!+#REF!+#REF!</f>
        <v>#REF!</v>
      </c>
      <c r="N15" s="156"/>
      <c r="O15" s="7"/>
      <c r="P15" s="4"/>
      <c r="Q15" s="4" t="s">
        <v>36</v>
      </c>
      <c r="R15" s="4"/>
      <c r="S15" s="162">
        <v>26605369</v>
      </c>
      <c r="T15" s="162">
        <v>27650585</v>
      </c>
      <c r="U15" s="162">
        <v>28958695</v>
      </c>
      <c r="V15" s="162">
        <v>32202776</v>
      </c>
      <c r="W15" s="162">
        <v>34379679</v>
      </c>
      <c r="X15" s="162">
        <v>33360583</v>
      </c>
      <c r="Y15" s="156" t="e">
        <f>#REF!+#REF!+#REF!+#REF!+#REF!+#REF!+'ZİRVE SİGORTA LTD. 2023'!L15+#REF!+'TÜRK SİGORTA 2023'!L15+#REF!+#REF!+#REF!+#REF!+#REF!+#REF!+#REF!+#REF!+#REF!+#REF!+#REF!+#REF!+#REF!+#REF!+#REF!+#REF!+#REF!+#REF!+#REF!+#REF!+#REF!</f>
        <v>#REF!</v>
      </c>
      <c r="Z15" s="11"/>
      <c r="AA15" s="11"/>
    </row>
    <row r="16" spans="1:27" x14ac:dyDescent="0.2">
      <c r="A16" s="6"/>
      <c r="B16" s="5"/>
      <c r="C16" s="335" t="s">
        <v>39</v>
      </c>
      <c r="D16" s="335"/>
      <c r="E16" s="335"/>
      <c r="F16" s="5" t="s">
        <v>33</v>
      </c>
      <c r="G16" s="169">
        <v>186441</v>
      </c>
      <c r="H16" s="169">
        <v>294773</v>
      </c>
      <c r="I16" s="169">
        <v>212342</v>
      </c>
      <c r="J16" s="169">
        <v>215193</v>
      </c>
      <c r="K16" s="169">
        <v>281764</v>
      </c>
      <c r="L16" s="169">
        <v>378228</v>
      </c>
      <c r="M16" s="156" t="e">
        <f>#REF!+#REF!+#REF!+#REF!+#REF!+#REF!+'ZİRVE SİGORTA LTD. 2023'!G16+#REF!+'TÜRK SİGORTA 2023'!G20+#REF!+#REF!+#REF!+#REF!+#REF!+#REF!+#REF!+#REF!+#REF!+#REF!+#REF!+#REF!+#REF!+#REF!+#REF!+#REF!+#REF!+#REF!+#REF!+#REF!+#REF!</f>
        <v>#REF!</v>
      </c>
      <c r="N16" s="156"/>
      <c r="O16" s="7"/>
      <c r="P16" s="4"/>
      <c r="Q16" s="4" t="s">
        <v>40</v>
      </c>
      <c r="R16" s="5" t="s">
        <v>33</v>
      </c>
      <c r="S16" s="169">
        <v>16452113</v>
      </c>
      <c r="T16" s="169">
        <v>17500918</v>
      </c>
      <c r="U16" s="169">
        <v>18492379</v>
      </c>
      <c r="V16" s="169">
        <v>18496349</v>
      </c>
      <c r="W16" s="169">
        <v>15543978</v>
      </c>
      <c r="X16" s="169">
        <v>12731032</v>
      </c>
      <c r="Y16" s="156" t="e">
        <f>#REF!+#REF!+#REF!+#REF!+#REF!+#REF!+'ZİRVE SİGORTA LTD. 2023'!L16+#REF!+'TÜRK SİGORTA 2023'!L16+#REF!+#REF!+#REF!+#REF!+#REF!+#REF!+#REF!+#REF!+#REF!+#REF!+#REF!+#REF!+#REF!+#REF!+#REF!+#REF!+#REF!+#REF!+#REF!+#REF!+#REF!</f>
        <v>#REF!</v>
      </c>
      <c r="Z16" s="11"/>
      <c r="AA16" s="11"/>
    </row>
    <row r="17" spans="1:27" x14ac:dyDescent="0.2">
      <c r="A17" s="6"/>
      <c r="B17" s="5" t="s">
        <v>15</v>
      </c>
      <c r="C17" s="335" t="s">
        <v>41</v>
      </c>
      <c r="D17" s="335"/>
      <c r="E17" s="335"/>
      <c r="F17" s="5"/>
      <c r="G17" s="169">
        <v>39580358</v>
      </c>
      <c r="H17" s="169">
        <v>42185382</v>
      </c>
      <c r="I17" s="169">
        <v>41427544</v>
      </c>
      <c r="J17" s="169">
        <v>46150486</v>
      </c>
      <c r="K17" s="169">
        <v>52904507</v>
      </c>
      <c r="L17" s="169">
        <v>46677713</v>
      </c>
      <c r="M17" s="156" t="e">
        <f>#REF!+#REF!+#REF!+#REF!+#REF!+#REF!+'ZİRVE SİGORTA LTD. 2023'!G17+#REF!+'TÜRK SİGORTA 2023'!G21+#REF!+#REF!+#REF!+#REF!+#REF!+#REF!+#REF!+#REF!+#REF!+#REF!+#REF!+#REF!+#REF!+#REF!+#REF!+#REF!+#REF!+#REF!+#REF!+#REF!+#REF!</f>
        <v>#REF!</v>
      </c>
      <c r="N17" s="156"/>
      <c r="O17" s="7"/>
      <c r="P17" s="4" t="s">
        <v>19</v>
      </c>
      <c r="Q17" s="4" t="s">
        <v>42</v>
      </c>
      <c r="R17" s="4"/>
      <c r="S17" s="162">
        <v>0</v>
      </c>
      <c r="T17" s="162">
        <v>0</v>
      </c>
      <c r="U17" s="162">
        <v>0</v>
      </c>
      <c r="V17" s="162">
        <v>0</v>
      </c>
      <c r="W17" s="162">
        <v>0</v>
      </c>
      <c r="X17" s="162">
        <v>0</v>
      </c>
      <c r="Y17" s="156" t="e">
        <f>#REF!+#REF!+#REF!+#REF!+#REF!+#REF!+'ZİRVE SİGORTA LTD. 2023'!L17+#REF!+'TÜRK SİGORTA 2023'!L17+#REF!+#REF!+#REF!+#REF!+#REF!+#REF!+#REF!+#REF!+#REF!+#REF!+#REF!+#REF!+#REF!+#REF!+#REF!+#REF!+#REF!+#REF!+#REF!+#REF!+#REF!</f>
        <v>#REF!</v>
      </c>
      <c r="Z17" s="11"/>
      <c r="AA17" s="11"/>
    </row>
    <row r="18" spans="1:27" x14ac:dyDescent="0.2">
      <c r="A18" s="6"/>
      <c r="B18" s="5"/>
      <c r="C18" s="335" t="s">
        <v>43</v>
      </c>
      <c r="D18" s="335"/>
      <c r="E18" s="335"/>
      <c r="F18" s="5" t="s">
        <v>33</v>
      </c>
      <c r="G18" s="169">
        <v>793354</v>
      </c>
      <c r="H18" s="169">
        <v>1215704</v>
      </c>
      <c r="I18" s="169">
        <v>1155062</v>
      </c>
      <c r="J18" s="169">
        <v>1192117</v>
      </c>
      <c r="K18" s="169">
        <v>633186</v>
      </c>
      <c r="L18" s="169">
        <v>1092896</v>
      </c>
      <c r="M18" s="156" t="e">
        <f>#REF!+#REF!+#REF!+#REF!+#REF!+#REF!+'ZİRVE SİGORTA LTD. 2023'!G18+#REF!+'TÜRK SİGORTA 2023'!G26+#REF!+#REF!+#REF!+#REF!+#REF!+#REF!+#REF!+#REF!+#REF!+#REF!+#REF!+#REF!+#REF!+#REF!+#REF!+#REF!+#REF!+#REF!+#REF!+#REF!+#REF!</f>
        <v>#REF!</v>
      </c>
      <c r="N18" s="156"/>
      <c r="O18" s="7" t="s">
        <v>2</v>
      </c>
      <c r="P18" s="337" t="s">
        <v>44</v>
      </c>
      <c r="Q18" s="337"/>
      <c r="R18" s="4"/>
      <c r="S18" s="162">
        <v>375188</v>
      </c>
      <c r="T18" s="162">
        <v>740628</v>
      </c>
      <c r="U18" s="162">
        <v>1083602</v>
      </c>
      <c r="V18" s="162">
        <v>1302879</v>
      </c>
      <c r="W18" s="162">
        <v>1783108</v>
      </c>
      <c r="X18" s="162">
        <v>1597293</v>
      </c>
      <c r="Y18" s="156" t="e">
        <f>#REF!+#REF!+#REF!+#REF!+#REF!+#REF!+'ZİRVE SİGORTA LTD. 2023'!L18+#REF!+'TÜRK SİGORTA 2023'!L18+#REF!+#REF!+#REF!+#REF!+#REF!+#REF!+#REF!+#REF!+#REF!+#REF!+#REF!+#REF!+#REF!+#REF!+#REF!+#REF!+#REF!+#REF!+#REF!+#REF!+#REF!</f>
        <v>#REF!</v>
      </c>
      <c r="Z18" s="11"/>
      <c r="AA18" s="11"/>
    </row>
    <row r="19" spans="1:27" x14ac:dyDescent="0.2">
      <c r="A19" s="6"/>
      <c r="B19" s="5" t="s">
        <v>19</v>
      </c>
      <c r="C19" s="335" t="s">
        <v>14</v>
      </c>
      <c r="D19" s="335"/>
      <c r="E19" s="335"/>
      <c r="F19" s="5"/>
      <c r="G19" s="169">
        <v>2605306</v>
      </c>
      <c r="H19" s="169">
        <v>2500488</v>
      </c>
      <c r="I19" s="169">
        <v>7406205</v>
      </c>
      <c r="J19" s="169">
        <v>7329179</v>
      </c>
      <c r="K19" s="169">
        <v>28003443</v>
      </c>
      <c r="L19" s="169">
        <v>17615651</v>
      </c>
      <c r="M19" s="156" t="e">
        <f>#REF!+#REF!+#REF!+#REF!+#REF!+#REF!+'ZİRVE SİGORTA LTD. 2023'!G19+#REF!+'TÜRK SİGORTA 2023'!G27+#REF!+#REF!+#REF!+#REF!+#REF!+#REF!+#REF!+#REF!+#REF!+#REF!+#REF!+#REF!+#REF!+#REF!+#REF!+#REF!+#REF!+#REF!+#REF!+#REF!+#REF!</f>
        <v>#REF!</v>
      </c>
      <c r="N19" s="156"/>
      <c r="O19" s="7"/>
      <c r="P19" s="4"/>
      <c r="Q19" s="4"/>
      <c r="R19" s="4"/>
      <c r="S19" s="162"/>
      <c r="T19" s="162"/>
      <c r="U19" s="162"/>
      <c r="V19" s="162"/>
      <c r="W19" s="162"/>
      <c r="X19" s="162"/>
      <c r="Y19" s="156"/>
      <c r="Z19" s="11"/>
      <c r="AA19" s="11"/>
    </row>
    <row r="20" spans="1:27" x14ac:dyDescent="0.2">
      <c r="A20" s="6"/>
      <c r="B20" s="5" t="s">
        <v>22</v>
      </c>
      <c r="C20" s="335" t="s">
        <v>45</v>
      </c>
      <c r="D20" s="335"/>
      <c r="E20" s="335"/>
      <c r="F20" s="5"/>
      <c r="G20" s="169">
        <v>0</v>
      </c>
      <c r="H20" s="169">
        <v>0</v>
      </c>
      <c r="I20" s="169">
        <v>0</v>
      </c>
      <c r="J20" s="169">
        <v>0</v>
      </c>
      <c r="K20" s="169">
        <v>0</v>
      </c>
      <c r="L20" s="169">
        <v>0</v>
      </c>
      <c r="M20" s="156" t="e">
        <f>#REF!+#REF!+#REF!+#REF!+#REF!+#REF!+'ZİRVE SİGORTA LTD. 2023'!G20+#REF!+'TÜRK SİGORTA 2023'!G28+#REF!+#REF!+#REF!+#REF!+#REF!+#REF!+#REF!+#REF!+#REF!+#REF!+#REF!+#REF!+#REF!+#REF!+#REF!+#REF!+#REF!+#REF!+#REF!+#REF!+#REF!</f>
        <v>#REF!</v>
      </c>
      <c r="N20" s="156"/>
      <c r="O20" s="7" t="s">
        <v>4</v>
      </c>
      <c r="P20" s="358" t="s">
        <v>46</v>
      </c>
      <c r="Q20" s="358"/>
      <c r="R20" s="4"/>
      <c r="S20" s="186">
        <v>14539</v>
      </c>
      <c r="T20" s="186">
        <v>30082</v>
      </c>
      <c r="U20" s="186">
        <v>5055033</v>
      </c>
      <c r="V20" s="186">
        <v>4986230</v>
      </c>
      <c r="W20" s="186">
        <v>5899311</v>
      </c>
      <c r="X20" s="186">
        <v>6376533</v>
      </c>
      <c r="Y20" s="166" t="e">
        <f>#REF!+#REF!+#REF!+#REF!+#REF!+#REF!+'ZİRVE SİGORTA LTD. 2023'!L20+#REF!+'TÜRK SİGORTA 2023'!L20+#REF!+#REF!+#REF!+#REF!+#REF!+#REF!+#REF!+#REF!+#REF!+#REF!+#REF!+#REF!+#REF!+#REF!+#REF!+#REF!+#REF!+#REF!+#REF!+#REF!+#REF!</f>
        <v>#REF!</v>
      </c>
      <c r="Z20" s="11"/>
      <c r="AA20" s="11"/>
    </row>
    <row r="21" spans="1:27" x14ac:dyDescent="0.2">
      <c r="A21" s="6"/>
      <c r="B21" s="5" t="s">
        <v>25</v>
      </c>
      <c r="C21" s="335" t="s">
        <v>47</v>
      </c>
      <c r="D21" s="335"/>
      <c r="E21" s="335"/>
      <c r="F21" s="5"/>
      <c r="G21" s="169">
        <v>2161812</v>
      </c>
      <c r="H21" s="169">
        <v>4757145</v>
      </c>
      <c r="I21" s="169">
        <v>7232294</v>
      </c>
      <c r="J21" s="169">
        <v>6445859</v>
      </c>
      <c r="K21" s="169">
        <v>5500334</v>
      </c>
      <c r="L21" s="169">
        <v>5089848</v>
      </c>
      <c r="M21" s="156" t="e">
        <f>#REF!+#REF!+#REF!+#REF!+#REF!+#REF!+'ZİRVE SİGORTA LTD. 2023'!G21+#REF!+'TÜRK SİGORTA 2023'!G33+#REF!+#REF!+#REF!+#REF!+#REF!+#REF!+#REF!+#REF!+#REF!+#REF!+#REF!+#REF!+#REF!+#REF!+#REF!+#REF!+#REF!+#REF!+#REF!+#REF!+#REF!</f>
        <v>#REF!</v>
      </c>
      <c r="N21" s="156"/>
      <c r="O21" s="7"/>
      <c r="P21" s="4"/>
      <c r="Q21" s="4"/>
      <c r="R21" s="4"/>
      <c r="S21" s="162"/>
      <c r="T21" s="162"/>
      <c r="U21" s="162"/>
      <c r="V21" s="162"/>
      <c r="W21" s="162"/>
      <c r="X21" s="162"/>
      <c r="Y21" s="158"/>
      <c r="Z21" s="11"/>
      <c r="AA21" s="11"/>
    </row>
    <row r="22" spans="1:27" x14ac:dyDescent="0.2">
      <c r="A22" s="6"/>
      <c r="B22" s="5"/>
      <c r="C22" s="335"/>
      <c r="D22" s="335"/>
      <c r="E22" s="335"/>
      <c r="F22" s="5"/>
      <c r="G22" s="169"/>
      <c r="H22" s="169"/>
      <c r="I22" s="169"/>
      <c r="J22" s="169"/>
      <c r="K22" s="169"/>
      <c r="L22" s="169"/>
      <c r="M22" s="158"/>
      <c r="N22" s="158"/>
      <c r="O22" s="7" t="s">
        <v>5</v>
      </c>
      <c r="P22" s="358" t="s">
        <v>48</v>
      </c>
      <c r="Q22" s="358"/>
      <c r="R22" s="4"/>
      <c r="S22" s="184">
        <v>42642347</v>
      </c>
      <c r="T22" s="184">
        <v>72165410</v>
      </c>
      <c r="U22" s="184">
        <v>83557917</v>
      </c>
      <c r="V22" s="184">
        <v>94329162</v>
      </c>
      <c r="W22" s="184">
        <v>103261481</v>
      </c>
      <c r="X22" s="184">
        <v>107401132</v>
      </c>
      <c r="Y22" s="159" t="e">
        <f>Y23+Y28+Y29+Y30+Y32</f>
        <v>#REF!</v>
      </c>
      <c r="Z22" s="11"/>
      <c r="AA22" s="11"/>
    </row>
    <row r="23" spans="1:27" x14ac:dyDescent="0.2">
      <c r="A23" s="6" t="s">
        <v>5</v>
      </c>
      <c r="B23" s="359" t="s">
        <v>49</v>
      </c>
      <c r="C23" s="359"/>
      <c r="D23" s="359"/>
      <c r="E23" s="359"/>
      <c r="F23" s="5"/>
      <c r="G23" s="176">
        <v>851067</v>
      </c>
      <c r="H23" s="176">
        <v>1380984</v>
      </c>
      <c r="I23" s="176">
        <v>2632768</v>
      </c>
      <c r="J23" s="176">
        <v>2430792</v>
      </c>
      <c r="K23" s="176">
        <v>1902794</v>
      </c>
      <c r="L23" s="176">
        <v>3595357</v>
      </c>
      <c r="M23" s="159" t="e">
        <f>M24-M25</f>
        <v>#REF!</v>
      </c>
      <c r="N23" s="159"/>
      <c r="O23" s="7"/>
      <c r="P23" s="4" t="s">
        <v>12</v>
      </c>
      <c r="Q23" s="4" t="s">
        <v>50</v>
      </c>
      <c r="R23" s="4"/>
      <c r="S23" s="162">
        <v>31341249</v>
      </c>
      <c r="T23" s="162">
        <v>70636599</v>
      </c>
      <c r="U23" s="162">
        <v>78156156</v>
      </c>
      <c r="V23" s="162">
        <v>85030220</v>
      </c>
      <c r="W23" s="162">
        <v>101088330</v>
      </c>
      <c r="X23" s="162">
        <v>104014790</v>
      </c>
      <c r="Y23" s="156" t="e">
        <f>#REF!+#REF!+#REF!+#REF!+#REF!+#REF!+'ZİRVE SİGORTA LTD. 2023'!L23+#REF!+'TÜRK SİGORTA 2023'!L23+#REF!+#REF!+#REF!+#REF!+#REF!+#REF!+#REF!+#REF!+#REF!+#REF!+#REF!+#REF!+#REF!+#REF!+#REF!+#REF!+#REF!+#REF!+#REF!+#REF!+#REF!</f>
        <v>#REF!</v>
      </c>
      <c r="Z23" s="11"/>
      <c r="AA23" s="11"/>
    </row>
    <row r="24" spans="1:27" x14ac:dyDescent="0.2">
      <c r="A24" s="6"/>
      <c r="B24" s="5" t="s">
        <v>12</v>
      </c>
      <c r="C24" s="335" t="s">
        <v>51</v>
      </c>
      <c r="D24" s="335"/>
      <c r="E24" s="335"/>
      <c r="F24" s="5"/>
      <c r="G24" s="169">
        <v>1125390</v>
      </c>
      <c r="H24" s="169">
        <v>1702986</v>
      </c>
      <c r="I24" s="169">
        <v>3257082</v>
      </c>
      <c r="J24" s="169">
        <v>4648572</v>
      </c>
      <c r="K24" s="169">
        <v>4767135</v>
      </c>
      <c r="L24" s="169">
        <v>6414069</v>
      </c>
      <c r="M24" s="156" t="e">
        <f>#REF!+#REF!+#REF!+#REF!+#REF!+#REF!+'ZİRVE SİGORTA LTD. 2023'!G24+#REF!+'TÜRK SİGORTA 2023'!G31+#REF!+#REF!+#REF!+#REF!+#REF!+#REF!+#REF!+#REF!+#REF!+#REF!+#REF!+#REF!+#REF!+#REF!+#REF!+#REF!+#REF!+#REF!+#REF!+#REF!+#REF!</f>
        <v>#REF!</v>
      </c>
      <c r="N24" s="156"/>
      <c r="O24" s="7"/>
      <c r="P24" s="4"/>
      <c r="Q24" s="4" t="s">
        <v>52</v>
      </c>
      <c r="R24" s="4"/>
      <c r="S24" s="162">
        <v>34414601</v>
      </c>
      <c r="T24" s="162">
        <v>67194601</v>
      </c>
      <c r="U24" s="162">
        <v>83871532</v>
      </c>
      <c r="V24" s="162">
        <v>85930679</v>
      </c>
      <c r="W24" s="162">
        <v>93988150</v>
      </c>
      <c r="X24" s="162">
        <v>98956150</v>
      </c>
      <c r="Y24" s="156" t="e">
        <f>#REF!+#REF!+#REF!+#REF!+#REF!+#REF!+'ZİRVE SİGORTA LTD. 2023'!L24+#REF!+'TÜRK SİGORTA 2023'!L24+#REF!+#REF!+#REF!+#REF!+#REF!+#REF!+#REF!+#REF!+#REF!+#REF!+#REF!+#REF!+#REF!+#REF!+#REF!+#REF!+#REF!+#REF!+#REF!+#REF!+#REF!</f>
        <v>#REF!</v>
      </c>
      <c r="Z24" s="11"/>
      <c r="AA24" s="11"/>
    </row>
    <row r="25" spans="1:27" x14ac:dyDescent="0.2">
      <c r="A25" s="6"/>
      <c r="B25" s="5"/>
      <c r="C25" s="335" t="s">
        <v>53</v>
      </c>
      <c r="D25" s="335"/>
      <c r="E25" s="335"/>
      <c r="F25" s="5" t="s">
        <v>33</v>
      </c>
      <c r="G25" s="169">
        <v>274323</v>
      </c>
      <c r="H25" s="169">
        <v>322002</v>
      </c>
      <c r="I25" s="169">
        <v>624314</v>
      </c>
      <c r="J25" s="169">
        <v>2217780</v>
      </c>
      <c r="K25" s="169">
        <v>2864341</v>
      </c>
      <c r="L25" s="169">
        <v>2818712</v>
      </c>
      <c r="M25" s="156" t="e">
        <f>#REF!+#REF!+#REF!+#REF!+#REF!+#REF!+'ZİRVE SİGORTA LTD. 2023'!G25+#REF!+'TÜRK SİGORTA 2023'!G32+#REF!+#REF!+#REF!+#REF!+#REF!+#REF!+#REF!+#REF!+#REF!+#REF!+#REF!+#REF!+#REF!+#REF!+#REF!+#REF!+#REF!+#REF!+#REF!+#REF!+#REF!</f>
        <v>#REF!</v>
      </c>
      <c r="N25" s="156"/>
      <c r="O25" s="7"/>
      <c r="P25" s="4"/>
      <c r="Q25" s="4" t="s">
        <v>54</v>
      </c>
      <c r="R25" s="5" t="s">
        <v>33</v>
      </c>
      <c r="S25" s="169">
        <v>3073352</v>
      </c>
      <c r="T25" s="169">
        <v>3359628</v>
      </c>
      <c r="U25" s="169">
        <v>5715376</v>
      </c>
      <c r="V25" s="169">
        <v>4575459</v>
      </c>
      <c r="W25" s="169">
        <v>3449820</v>
      </c>
      <c r="X25" s="169">
        <v>6343360</v>
      </c>
      <c r="Y25" s="156" t="e">
        <f>#REF!+#REF!+#REF!+#REF!+#REF!+#REF!+'ZİRVE SİGORTA LTD. 2023'!L25+#REF!+'TÜRK SİGORTA 2023'!L25+#REF!+#REF!+#REF!+#REF!+#REF!+#REF!+#REF!+#REF!+#REF!+#REF!+#REF!+#REF!+#REF!+#REF!+#REF!+#REF!+#REF!+#REF!+#REF!+#REF!+#REF!</f>
        <v>#REF!</v>
      </c>
      <c r="Z25" s="11"/>
      <c r="AA25" s="11"/>
    </row>
    <row r="26" spans="1:27" x14ac:dyDescent="0.2">
      <c r="A26" s="6"/>
      <c r="B26" s="5"/>
      <c r="C26" s="335"/>
      <c r="D26" s="335"/>
      <c r="E26" s="335"/>
      <c r="F26" s="5"/>
      <c r="G26" s="169"/>
      <c r="H26" s="169"/>
      <c r="I26" s="169"/>
      <c r="J26" s="169"/>
      <c r="K26" s="169"/>
      <c r="L26" s="169"/>
      <c r="M26" s="158"/>
      <c r="N26" s="158"/>
      <c r="O26" s="7"/>
      <c r="P26" s="4" t="s">
        <v>15</v>
      </c>
      <c r="Q26" s="4" t="s">
        <v>55</v>
      </c>
      <c r="R26" s="4"/>
      <c r="S26" s="162">
        <v>0</v>
      </c>
      <c r="T26" s="162">
        <v>0</v>
      </c>
      <c r="U26" s="162">
        <v>0</v>
      </c>
      <c r="V26" s="162">
        <v>0</v>
      </c>
      <c r="W26" s="162">
        <v>0</v>
      </c>
      <c r="X26" s="162"/>
      <c r="Y26" s="156" t="e">
        <f>#REF!+#REF!+#REF!+#REF!+#REF!+#REF!+'ZİRVE SİGORTA LTD. 2023'!L26+#REF!+'TÜRK SİGORTA 2023'!L26+#REF!+#REF!+#REF!+#REF!+#REF!+#REF!+#REF!+#REF!+#REF!+#REF!+#REF!+#REF!+#REF!+#REF!+#REF!+#REF!+#REF!+#REF!+#REF!+#REF!+#REF!</f>
        <v>#REF!</v>
      </c>
      <c r="Z26" s="11"/>
      <c r="AA26" s="11"/>
    </row>
    <row r="27" spans="1:27" x14ac:dyDescent="0.2">
      <c r="A27" s="6" t="s">
        <v>6</v>
      </c>
      <c r="B27" s="359" t="s">
        <v>56</v>
      </c>
      <c r="C27" s="359"/>
      <c r="D27" s="359"/>
      <c r="E27" s="359"/>
      <c r="F27" s="5"/>
      <c r="G27" s="175">
        <v>4872</v>
      </c>
      <c r="H27" s="175">
        <v>16463</v>
      </c>
      <c r="I27" s="175">
        <v>15235</v>
      </c>
      <c r="J27" s="175">
        <v>5035</v>
      </c>
      <c r="K27" s="175">
        <v>1531231</v>
      </c>
      <c r="L27" s="175">
        <v>1816231</v>
      </c>
      <c r="M27" s="159" t="e">
        <f>M28-M29-M30</f>
        <v>#REF!</v>
      </c>
      <c r="N27" s="159"/>
      <c r="O27" s="7"/>
      <c r="P27" s="4" t="s">
        <v>19</v>
      </c>
      <c r="Q27" s="4" t="s">
        <v>57</v>
      </c>
      <c r="R27" s="4"/>
      <c r="S27" s="162">
        <v>0</v>
      </c>
      <c r="T27" s="162">
        <v>0</v>
      </c>
      <c r="U27" s="162">
        <v>0</v>
      </c>
      <c r="V27" s="162">
        <v>0</v>
      </c>
      <c r="W27" s="162">
        <v>0</v>
      </c>
      <c r="X27" s="162"/>
      <c r="Y27" s="156" t="e">
        <f>#REF!+#REF!+#REF!+#REF!+#REF!+#REF!+'ZİRVE SİGORTA LTD. 2023'!L27+#REF!+'TÜRK SİGORTA 2023'!L27+#REF!+#REF!+#REF!+#REF!+#REF!+#REF!+#REF!+#REF!+#REF!+#REF!+#REF!+#REF!+#REF!+#REF!+#REF!+#REF!+#REF!+#REF!+#REF!+#REF!+#REF!</f>
        <v>#REF!</v>
      </c>
      <c r="Z27" s="11"/>
      <c r="AA27" s="11"/>
    </row>
    <row r="28" spans="1:27" x14ac:dyDescent="0.2">
      <c r="A28" s="6"/>
      <c r="B28" s="5"/>
      <c r="C28" s="335" t="s">
        <v>58</v>
      </c>
      <c r="D28" s="335"/>
      <c r="E28" s="335"/>
      <c r="F28" s="5"/>
      <c r="G28" s="169">
        <v>63273</v>
      </c>
      <c r="H28" s="169">
        <v>65235</v>
      </c>
      <c r="I28" s="169">
        <v>15235</v>
      </c>
      <c r="J28" s="169">
        <v>5035</v>
      </c>
      <c r="K28" s="169">
        <v>1531231</v>
      </c>
      <c r="L28" s="169">
        <v>1816231</v>
      </c>
      <c r="M28" s="156" t="e">
        <f>#REF!+#REF!+#REF!+#REF!+#REF!+#REF!+'ZİRVE SİGORTA LTD. 2023'!G28+#REF!+'TÜRK SİGORTA 2023'!G36+#REF!+#REF!+#REF!+#REF!+#REF!+#REF!+#REF!+#REF!+#REF!+#REF!+#REF!+#REF!+#REF!+#REF!+#REF!+#REF!+#REF!+#REF!+#REF!+#REF!+#REF!</f>
        <v>#REF!</v>
      </c>
      <c r="N28" s="156"/>
      <c r="O28" s="7"/>
      <c r="P28" s="4" t="s">
        <v>22</v>
      </c>
      <c r="Q28" s="4" t="s">
        <v>59</v>
      </c>
      <c r="R28" s="4"/>
      <c r="S28" s="162">
        <v>12414916</v>
      </c>
      <c r="T28" s="162">
        <v>5171780</v>
      </c>
      <c r="U28" s="162">
        <v>6573371</v>
      </c>
      <c r="V28" s="162">
        <v>10124829</v>
      </c>
      <c r="W28" s="162">
        <v>3392876</v>
      </c>
      <c r="X28" s="162">
        <v>3991361</v>
      </c>
      <c r="Y28" s="156" t="e">
        <f>#REF!+#REF!+#REF!+#REF!+#REF!+#REF!+'ZİRVE SİGORTA LTD. 2023'!L28+#REF!+'TÜRK SİGORTA 2023'!L28+#REF!+#REF!+#REF!+#REF!+#REF!+#REF!+#REF!+#REF!+#REF!+#REF!+#REF!+#REF!+#REF!+#REF!+#REF!+#REF!+#REF!+#REF!+#REF!+#REF!+#REF!</f>
        <v>#REF!</v>
      </c>
      <c r="Z28" s="11"/>
      <c r="AA28" s="11"/>
    </row>
    <row r="29" spans="1:27" x14ac:dyDescent="0.2">
      <c r="A29" s="6"/>
      <c r="B29" s="5"/>
      <c r="C29" s="335" t="s">
        <v>60</v>
      </c>
      <c r="D29" s="335"/>
      <c r="E29" s="335"/>
      <c r="F29" s="5" t="s">
        <v>33</v>
      </c>
      <c r="G29" s="169"/>
      <c r="H29" s="169"/>
      <c r="I29" s="169"/>
      <c r="J29" s="169">
        <v>0</v>
      </c>
      <c r="K29" s="169">
        <v>0</v>
      </c>
      <c r="L29" s="169">
        <v>0</v>
      </c>
      <c r="M29" s="156" t="e">
        <f>#REF!+#REF!+#REF!+#REF!+#REF!+#REF!+'ZİRVE SİGORTA LTD. 2023'!G29+#REF!+'TÜRK SİGORTA 2023'!G37+#REF!+#REF!+#REF!+#REF!+#REF!+#REF!+#REF!+#REF!+#REF!+#REF!+#REF!+#REF!+#REF!+#REF!+#REF!+#REF!+#REF!+#REF!+#REF!+#REF!+#REF!</f>
        <v>#REF!</v>
      </c>
      <c r="N29" s="156">
        <v>0</v>
      </c>
      <c r="O29" s="7"/>
      <c r="P29" s="4" t="s">
        <v>25</v>
      </c>
      <c r="Q29" s="4" t="s">
        <v>61</v>
      </c>
      <c r="R29" s="4"/>
      <c r="S29" s="162">
        <v>874174</v>
      </c>
      <c r="T29" s="162">
        <v>705039</v>
      </c>
      <c r="U29" s="162">
        <v>119001</v>
      </c>
      <c r="V29" s="162">
        <v>119002</v>
      </c>
      <c r="W29" s="162">
        <v>0</v>
      </c>
      <c r="X29" s="162">
        <v>320439</v>
      </c>
      <c r="Y29" s="156" t="e">
        <f>#REF!+#REF!+#REF!+#REF!+#REF!+#REF!+'ZİRVE SİGORTA LTD. 2023'!L29+#REF!+'TÜRK SİGORTA 2023'!L29+#REF!+#REF!+#REF!+#REF!+#REF!+#REF!+#REF!+#REF!+#REF!+#REF!+#REF!+#REF!+#REF!+#REF!+#REF!+#REF!+#REF!+#REF!+#REF!+#REF!+#REF!</f>
        <v>#REF!</v>
      </c>
      <c r="Z29" s="11"/>
      <c r="AA29" s="11"/>
    </row>
    <row r="30" spans="1:27" x14ac:dyDescent="0.2">
      <c r="A30" s="6"/>
      <c r="B30" s="5"/>
      <c r="C30" s="335" t="s">
        <v>62</v>
      </c>
      <c r="D30" s="335"/>
      <c r="E30" s="335"/>
      <c r="F30" s="5" t="s">
        <v>33</v>
      </c>
      <c r="G30" s="169">
        <v>58401</v>
      </c>
      <c r="H30" s="169">
        <v>48772</v>
      </c>
      <c r="I30" s="169">
        <v>0</v>
      </c>
      <c r="J30" s="169">
        <v>0</v>
      </c>
      <c r="K30" s="169">
        <v>0</v>
      </c>
      <c r="L30" s="169">
        <v>0</v>
      </c>
      <c r="M30" s="156" t="e">
        <f>#REF!+#REF!+#REF!+#REF!+#REF!+#REF!+'ZİRVE SİGORTA LTD. 2023'!G30+#REF!+'TÜRK SİGORTA 2023'!G38+#REF!+#REF!+#REF!+#REF!+#REF!+#REF!+#REF!+#REF!+#REF!+#REF!+#REF!+#REF!+#REF!+#REF!+#REF!+#REF!+#REF!+#REF!+#REF!+#REF!+#REF!</f>
        <v>#REF!</v>
      </c>
      <c r="N30" s="156">
        <v>0</v>
      </c>
      <c r="O30" s="7"/>
      <c r="P30" s="4" t="s">
        <v>63</v>
      </c>
      <c r="Q30" s="4" t="s">
        <v>64</v>
      </c>
      <c r="R30" s="4"/>
      <c r="S30" s="162">
        <v>47919</v>
      </c>
      <c r="T30" s="162">
        <v>31159</v>
      </c>
      <c r="U30" s="162">
        <v>13659</v>
      </c>
      <c r="V30" s="162">
        <v>13659</v>
      </c>
      <c r="W30" s="162">
        <v>13659</v>
      </c>
      <c r="X30" s="162">
        <v>13659</v>
      </c>
      <c r="Y30" s="156" t="e">
        <f>#REF!+#REF!+#REF!+#REF!+#REF!+#REF!+'ZİRVE SİGORTA LTD. 2023'!L30+#REF!+'TÜRK SİGORTA 2023'!L30+#REF!+#REF!+#REF!+#REF!+#REF!+#REF!+#REF!+#REF!+#REF!+#REF!+#REF!+#REF!+#REF!+#REF!+#REF!+#REF!+#REF!+#REF!+#REF!+#REF!+#REF!</f>
        <v>#REF!</v>
      </c>
      <c r="Z30" s="11"/>
      <c r="AA30" s="11"/>
    </row>
    <row r="31" spans="1:27" x14ac:dyDescent="0.2">
      <c r="A31" s="6"/>
      <c r="B31" s="5"/>
      <c r="C31" s="335"/>
      <c r="D31" s="335"/>
      <c r="E31" s="335"/>
      <c r="F31" s="5"/>
      <c r="G31" s="169"/>
      <c r="H31" s="169"/>
      <c r="I31" s="169"/>
      <c r="J31" s="169"/>
      <c r="K31" s="169"/>
      <c r="L31" s="169"/>
      <c r="M31" s="158"/>
      <c r="N31" s="158"/>
      <c r="O31" s="7"/>
      <c r="P31" s="4" t="s">
        <v>65</v>
      </c>
      <c r="Q31" s="4" t="s">
        <v>66</v>
      </c>
      <c r="R31" s="4"/>
      <c r="S31" s="162">
        <v>0</v>
      </c>
      <c r="T31" s="162">
        <v>0</v>
      </c>
      <c r="U31" s="162">
        <v>0</v>
      </c>
      <c r="V31" s="162">
        <v>0</v>
      </c>
      <c r="W31" s="162">
        <v>0</v>
      </c>
      <c r="X31" s="162">
        <v>0</v>
      </c>
      <c r="Y31" s="156" t="e">
        <f>#REF!+#REF!+#REF!+#REF!+#REF!+#REF!+'ZİRVE SİGORTA LTD. 2023'!L31+#REF!+'TÜRK SİGORTA 2023'!L31+#REF!+#REF!+#REF!+#REF!+#REF!+#REF!+#REF!+#REF!+#REF!+#REF!+#REF!+#REF!+#REF!+#REF!+#REF!+#REF!+#REF!+#REF!+#REF!+#REF!+#REF!</f>
        <v>#REF!</v>
      </c>
      <c r="Z31" s="11"/>
      <c r="AA31" s="11"/>
    </row>
    <row r="32" spans="1:27" x14ac:dyDescent="0.2">
      <c r="A32" s="6" t="s">
        <v>7</v>
      </c>
      <c r="B32" s="359" t="s">
        <v>67</v>
      </c>
      <c r="C32" s="359"/>
      <c r="D32" s="359"/>
      <c r="E32" s="359"/>
      <c r="F32" s="5"/>
      <c r="G32" s="177">
        <v>8230323</v>
      </c>
      <c r="H32" s="177">
        <v>10568561</v>
      </c>
      <c r="I32" s="177">
        <v>10552113</v>
      </c>
      <c r="J32" s="177">
        <v>10587357</v>
      </c>
      <c r="K32" s="177">
        <v>11782652</v>
      </c>
      <c r="L32" s="177">
        <v>14458584</v>
      </c>
      <c r="M32" s="159" t="e">
        <f>M33+M36+M39</f>
        <v>#REF!</v>
      </c>
      <c r="N32" s="159"/>
      <c r="O32" s="7"/>
      <c r="P32" s="4" t="s">
        <v>68</v>
      </c>
      <c r="Q32" s="4" t="s">
        <v>85</v>
      </c>
      <c r="R32" s="5" t="s">
        <v>33</v>
      </c>
      <c r="S32" s="177">
        <v>-2035911</v>
      </c>
      <c r="T32" s="177">
        <v>-4379167</v>
      </c>
      <c r="U32" s="177">
        <v>-1304270</v>
      </c>
      <c r="V32" s="177">
        <v>-958548</v>
      </c>
      <c r="W32" s="177">
        <v>-1233384</v>
      </c>
      <c r="X32" s="177">
        <v>-939117</v>
      </c>
      <c r="Y32" s="160" t="e">
        <f>-Y33-Y34+Y35</f>
        <v>#REF!</v>
      </c>
      <c r="Z32" s="11"/>
      <c r="AA32" s="11"/>
    </row>
    <row r="33" spans="1:27" x14ac:dyDescent="0.2">
      <c r="A33" s="6"/>
      <c r="B33" s="5" t="s">
        <v>12</v>
      </c>
      <c r="C33" s="335" t="s">
        <v>69</v>
      </c>
      <c r="D33" s="335"/>
      <c r="E33" s="335"/>
      <c r="F33" s="5"/>
      <c r="G33" s="175">
        <v>2569641</v>
      </c>
      <c r="H33" s="175">
        <v>4190720</v>
      </c>
      <c r="I33" s="175">
        <v>2676575</v>
      </c>
      <c r="J33" s="175">
        <v>2454391</v>
      </c>
      <c r="K33" s="175">
        <v>3015566</v>
      </c>
      <c r="L33" s="175">
        <v>2853125</v>
      </c>
      <c r="M33" s="160" t="e">
        <f>M34-M35</f>
        <v>#REF!</v>
      </c>
      <c r="N33" s="160"/>
      <c r="O33" s="7"/>
      <c r="P33" s="4"/>
      <c r="Q33" s="4" t="s">
        <v>70</v>
      </c>
      <c r="R33" s="5" t="s">
        <v>33</v>
      </c>
      <c r="S33" s="169">
        <v>0</v>
      </c>
      <c r="T33" s="169">
        <v>1732761</v>
      </c>
      <c r="U33" s="169">
        <v>1123266</v>
      </c>
      <c r="V33" s="169">
        <v>619172</v>
      </c>
      <c r="W33" s="169">
        <v>277316</v>
      </c>
      <c r="X33" s="169">
        <v>15607</v>
      </c>
      <c r="Y33" s="156" t="e">
        <f>#REF!+#REF!+#REF!+#REF!+#REF!+#REF!+'ZİRVE SİGORTA LTD. 2023'!L33+#REF!+'TÜRK SİGORTA 2023'!L33+#REF!+#REF!+#REF!+#REF!+#REF!+#REF!+#REF!+#REF!+#REF!+#REF!+#REF!+#REF!+#REF!+#REF!+#REF!+#REF!+#REF!+#REF!+#REF!+#REF!+#REF!</f>
        <v>#REF!</v>
      </c>
      <c r="Z33" s="11"/>
      <c r="AA33" s="11"/>
    </row>
    <row r="34" spans="1:27" x14ac:dyDescent="0.2">
      <c r="A34" s="5"/>
      <c r="B34" s="5"/>
      <c r="C34" s="335" t="s">
        <v>69</v>
      </c>
      <c r="D34" s="335"/>
      <c r="E34" s="335"/>
      <c r="F34" s="5"/>
      <c r="G34" s="169">
        <v>5775597</v>
      </c>
      <c r="H34" s="169">
        <v>8019575</v>
      </c>
      <c r="I34" s="169">
        <v>7029571</v>
      </c>
      <c r="J34" s="169">
        <v>7185882</v>
      </c>
      <c r="K34" s="169">
        <v>8427960</v>
      </c>
      <c r="L34" s="169">
        <v>9041583</v>
      </c>
      <c r="M34" s="156" t="e">
        <f>#REF!+#REF!+#REF!+#REF!+#REF!+#REF!+'ZİRVE SİGORTA LTD. 2023'!G34+#REF!+'TÜRK SİGORTA 2023'!G42+#REF!+#REF!+#REF!+#REF!+#REF!+#REF!+#REF!+#REF!+#REF!+#REF!+#REF!+#REF!+#REF!+#REF!+#REF!+#REF!+#REF!+#REF!+#REF!+#REF!+#REF!</f>
        <v>#REF!</v>
      </c>
      <c r="N34" s="156"/>
      <c r="O34" s="7"/>
      <c r="P34" s="4"/>
      <c r="Q34" s="4" t="s">
        <v>71</v>
      </c>
      <c r="R34" s="5" t="s">
        <v>33</v>
      </c>
      <c r="S34" s="169">
        <v>2035911</v>
      </c>
      <c r="T34" s="169">
        <v>2646406</v>
      </c>
      <c r="U34" s="169">
        <v>181004</v>
      </c>
      <c r="V34" s="169">
        <v>339376</v>
      </c>
      <c r="W34" s="169">
        <v>956068</v>
      </c>
      <c r="X34" s="169">
        <v>1025010</v>
      </c>
      <c r="Y34" s="156" t="e">
        <f>#REF!+#REF!+#REF!+#REF!+#REF!+#REF!+'ZİRVE SİGORTA LTD. 2023'!L34+#REF!+'TÜRK SİGORTA 2023'!L35+#REF!+#REF!+#REF!+#REF!+#REF!+#REF!+#REF!+#REF!+#REF!+#REF!+#REF!+#REF!+#REF!+#REF!+#REF!+#REF!+#REF!+#REF!+#REF!+#REF!+#REF!</f>
        <v>#REF!</v>
      </c>
      <c r="Z34" s="11"/>
      <c r="AA34" s="11"/>
    </row>
    <row r="35" spans="1:27" x14ac:dyDescent="0.2">
      <c r="A35" s="4"/>
      <c r="B35" s="4"/>
      <c r="C35" s="335" t="s">
        <v>72</v>
      </c>
      <c r="D35" s="335"/>
      <c r="E35" s="335"/>
      <c r="F35" s="5" t="s">
        <v>33</v>
      </c>
      <c r="G35" s="169">
        <v>3205956</v>
      </c>
      <c r="H35" s="169">
        <v>3828855</v>
      </c>
      <c r="I35" s="169">
        <v>4352996</v>
      </c>
      <c r="J35" s="169">
        <v>4731491</v>
      </c>
      <c r="K35" s="169">
        <v>5412394</v>
      </c>
      <c r="L35" s="169">
        <v>6188458</v>
      </c>
      <c r="M35" s="156" t="e">
        <f>#REF!+#REF!+#REF!+#REF!+#REF!+#REF!+'ZİRVE SİGORTA LTD. 2023'!G35+#REF!+'TÜRK SİGORTA 2023'!G43+#REF!+#REF!+#REF!+#REF!+#REF!+#REF!+#REF!+#REF!+#REF!+#REF!+#REF!+#REF!+#REF!+#REF!+#REF!+#REF!+#REF!+#REF!+#REF!+#REF!+#REF!</f>
        <v>#REF!</v>
      </c>
      <c r="N35" s="156"/>
      <c r="O35" s="7"/>
      <c r="P35" s="8"/>
      <c r="Q35" s="4" t="s">
        <v>77</v>
      </c>
      <c r="R35" s="4"/>
      <c r="S35" s="162"/>
      <c r="T35" s="162">
        <v>0</v>
      </c>
      <c r="U35" s="162">
        <v>0</v>
      </c>
      <c r="V35" s="162">
        <v>0</v>
      </c>
      <c r="W35" s="162">
        <v>0</v>
      </c>
      <c r="X35" s="162">
        <v>101500</v>
      </c>
      <c r="Y35" s="156" t="e">
        <f>#REF!+#REF!+#REF!+#REF!+#REF!+#REF!+'ZİRVE SİGORTA LTD. 2023'!L35+#REF!+'TÜRK SİGORTA 2023'!L36+#REF!+#REF!+#REF!+#REF!+#REF!+#REF!+#REF!+#REF!+#REF!+#REF!+#REF!+#REF!+#REF!+#REF!+#REF!+#REF!+#REF!+#REF!+#REF!+#REF!+#REF!</f>
        <v>#REF!</v>
      </c>
      <c r="Z35" s="11"/>
      <c r="AA35" s="11"/>
    </row>
    <row r="36" spans="1:27" x14ac:dyDescent="0.2">
      <c r="A36" s="4"/>
      <c r="B36" s="4" t="s">
        <v>15</v>
      </c>
      <c r="C36" s="335" t="s">
        <v>73</v>
      </c>
      <c r="D36" s="335"/>
      <c r="E36" s="335"/>
      <c r="F36" s="4"/>
      <c r="G36" s="174">
        <v>5654713</v>
      </c>
      <c r="H36" s="174">
        <v>6371872</v>
      </c>
      <c r="I36" s="174">
        <v>7759086</v>
      </c>
      <c r="J36" s="174">
        <v>8016514</v>
      </c>
      <c r="K36" s="174">
        <v>8284211</v>
      </c>
      <c r="L36" s="174">
        <v>11213956</v>
      </c>
      <c r="M36" s="160" t="e">
        <f>M37-M38</f>
        <v>#REF!</v>
      </c>
      <c r="N36" s="160"/>
      <c r="O36" s="7" t="s">
        <v>6</v>
      </c>
      <c r="P36" s="358" t="s">
        <v>74</v>
      </c>
      <c r="Q36" s="358"/>
      <c r="R36" s="4"/>
      <c r="S36" s="186">
        <v>13111658</v>
      </c>
      <c r="T36" s="186">
        <v>8152554</v>
      </c>
      <c r="U36" s="186">
        <v>14172395</v>
      </c>
      <c r="V36" s="186">
        <v>16605485</v>
      </c>
      <c r="W36" s="186">
        <v>16964396</v>
      </c>
      <c r="X36" s="186">
        <v>24912590</v>
      </c>
      <c r="Y36" s="159" t="e">
        <f>Y37+Y38</f>
        <v>#REF!</v>
      </c>
      <c r="Z36" s="11"/>
      <c r="AA36" s="11"/>
    </row>
    <row r="37" spans="1:27" x14ac:dyDescent="0.2">
      <c r="A37" s="4"/>
      <c r="B37" s="4"/>
      <c r="C37" s="335" t="s">
        <v>73</v>
      </c>
      <c r="D37" s="335"/>
      <c r="E37" s="335"/>
      <c r="F37" s="4"/>
      <c r="G37" s="162">
        <v>6727819</v>
      </c>
      <c r="H37" s="162">
        <v>7705679</v>
      </c>
      <c r="I37" s="162">
        <v>9463946</v>
      </c>
      <c r="J37" s="162">
        <v>10045886</v>
      </c>
      <c r="K37" s="162">
        <v>10278137</v>
      </c>
      <c r="L37" s="162">
        <v>13709785</v>
      </c>
      <c r="M37" s="156" t="e">
        <f>#REF!+#REF!+#REF!+#REF!+#REF!+#REF!+'ZİRVE SİGORTA LTD. 2023'!G37+#REF!+'TÜRK SİGORTA 2023'!G45+#REF!+#REF!+#REF!+#REF!+#REF!+#REF!+#REF!+#REF!+#REF!+#REF!+#REF!+#REF!+#REF!+#REF!+#REF!+#REF!+#REF!+#REF!+#REF!+#REF!+#REF!</f>
        <v>#REF!</v>
      </c>
      <c r="N37" s="156"/>
      <c r="O37" s="7"/>
      <c r="P37" s="4" t="s">
        <v>12</v>
      </c>
      <c r="Q37" s="4" t="s">
        <v>75</v>
      </c>
      <c r="R37" s="4"/>
      <c r="S37" s="162">
        <v>6705281</v>
      </c>
      <c r="T37" s="162">
        <v>5724650</v>
      </c>
      <c r="U37" s="162">
        <v>9835596</v>
      </c>
      <c r="V37" s="162">
        <v>13181027</v>
      </c>
      <c r="W37" s="162">
        <v>10485852</v>
      </c>
      <c r="X37" s="162">
        <v>16655354</v>
      </c>
      <c r="Y37" s="156" t="e">
        <f>#REF!+#REF!+#REF!+#REF!+#REF!+#REF!+'ZİRVE SİGORTA LTD. 2023'!L37+#REF!+'TÜRK SİGORTA 2023'!L38+#REF!+#REF!+#REF!+#REF!+#REF!+#REF!+#REF!+#REF!+#REF!+#REF!+#REF!+#REF!+#REF!+#REF!+#REF!+#REF!+#REF!+#REF!+#REF!+#REF!+#REF!</f>
        <v>#REF!</v>
      </c>
      <c r="Z37" s="11"/>
      <c r="AA37" s="11"/>
    </row>
    <row r="38" spans="1:27" x14ac:dyDescent="0.2">
      <c r="A38" s="4"/>
      <c r="B38" s="4"/>
      <c r="C38" s="335" t="s">
        <v>76</v>
      </c>
      <c r="D38" s="335"/>
      <c r="E38" s="335"/>
      <c r="F38" s="5" t="s">
        <v>33</v>
      </c>
      <c r="G38" s="169">
        <v>1073106</v>
      </c>
      <c r="H38" s="169">
        <v>1333807</v>
      </c>
      <c r="I38" s="169">
        <v>1704860</v>
      </c>
      <c r="J38" s="169">
        <v>2029372</v>
      </c>
      <c r="K38" s="169">
        <v>1993926</v>
      </c>
      <c r="L38" s="169">
        <v>2495829</v>
      </c>
      <c r="M38" s="156" t="e">
        <f>#REF!+#REF!+#REF!+#REF!+#REF!+#REF!+'ZİRVE SİGORTA LTD. 2023'!G38+#REF!+'TÜRK SİGORTA 2023'!G46+#REF!+#REF!+#REF!+#REF!+#REF!+#REF!+#REF!+#REF!+#REF!+#REF!+#REF!+#REF!+#REF!+#REF!+#REF!+#REF!+#REF!+#REF!+#REF!+#REF!+#REF!</f>
        <v>#REF!</v>
      </c>
      <c r="N38" s="156"/>
      <c r="O38" s="7"/>
      <c r="P38" s="4" t="s">
        <v>15</v>
      </c>
      <c r="Q38" s="4" t="s">
        <v>77</v>
      </c>
      <c r="R38" s="4"/>
      <c r="S38" s="162">
        <v>6406377</v>
      </c>
      <c r="T38" s="162">
        <v>2427904</v>
      </c>
      <c r="U38" s="162">
        <v>4336799</v>
      </c>
      <c r="V38" s="162">
        <v>3224458</v>
      </c>
      <c r="W38" s="162">
        <v>6478544</v>
      </c>
      <c r="X38" s="162">
        <v>8257236</v>
      </c>
      <c r="Y38" s="156" t="e">
        <f>#REF!+#REF!+#REF!+#REF!+#REF!+#REF!+'ZİRVE SİGORTA LTD. 2023'!L38+#REF!+'TÜRK SİGORTA 2023'!L39+#REF!+#REF!+#REF!+#REF!+#REF!+#REF!+#REF!+#REF!+#REF!+#REF!+#REF!+#REF!+#REF!+#REF!+#REF!+#REF!+#REF!+#REF!+#REF!+#REF!+#REF!</f>
        <v>#REF!</v>
      </c>
      <c r="Z38" s="11"/>
      <c r="AA38" s="11"/>
    </row>
    <row r="39" spans="1:27" x14ac:dyDescent="0.2">
      <c r="A39" s="4"/>
      <c r="B39" s="4" t="s">
        <v>19</v>
      </c>
      <c r="C39" s="335" t="s">
        <v>84</v>
      </c>
      <c r="D39" s="335"/>
      <c r="E39" s="335"/>
      <c r="F39" s="4"/>
      <c r="G39" s="174">
        <v>5969</v>
      </c>
      <c r="H39" s="174">
        <v>5969</v>
      </c>
      <c r="I39" s="174">
        <v>116452</v>
      </c>
      <c r="J39" s="174">
        <v>116452</v>
      </c>
      <c r="K39" s="174">
        <v>482875</v>
      </c>
      <c r="L39" s="174">
        <v>391503</v>
      </c>
      <c r="M39" s="160" t="e">
        <f>M40-M41</f>
        <v>#REF!</v>
      </c>
      <c r="N39" s="160"/>
      <c r="O39" s="7"/>
      <c r="P39" s="4"/>
      <c r="Q39" s="4"/>
      <c r="R39" s="4"/>
      <c r="S39" s="162"/>
      <c r="T39" s="162"/>
      <c r="U39" s="162"/>
      <c r="V39" s="162"/>
      <c r="W39" s="162"/>
      <c r="X39" s="162"/>
      <c r="Y39" s="158"/>
      <c r="Z39" s="11"/>
      <c r="AA39" s="11"/>
    </row>
    <row r="40" spans="1:27" x14ac:dyDescent="0.2">
      <c r="A40" s="4"/>
      <c r="B40" s="4"/>
      <c r="C40" s="335" t="s">
        <v>78</v>
      </c>
      <c r="D40" s="335"/>
      <c r="E40" s="335"/>
      <c r="F40" s="4"/>
      <c r="G40" s="162">
        <v>5969</v>
      </c>
      <c r="H40" s="162">
        <v>5969</v>
      </c>
      <c r="I40" s="162">
        <v>116452</v>
      </c>
      <c r="J40" s="162">
        <v>116452</v>
      </c>
      <c r="K40" s="162">
        <v>575509</v>
      </c>
      <c r="L40" s="162">
        <v>575510</v>
      </c>
      <c r="M40" s="156" t="e">
        <f>#REF!+#REF!+#REF!+#REF!+#REF!+#REF!+'ZİRVE SİGORTA LTD. 2023'!G40+#REF!+'TÜRK SİGORTA 2023'!G48+#REF!+#REF!+#REF!+#REF!+#REF!+#REF!+#REF!+#REF!+#REF!+#REF!+#REF!+#REF!+#REF!+#REF!+#REF!+#REF!+#REF!+#REF!+#REF!+#REF!+#REF!</f>
        <v>#REF!</v>
      </c>
      <c r="N40" s="156"/>
      <c r="O40" s="7"/>
      <c r="P40" s="4"/>
      <c r="Q40" s="4"/>
      <c r="R40" s="4"/>
      <c r="S40" s="162"/>
      <c r="T40" s="162"/>
      <c r="U40" s="162"/>
      <c r="V40" s="162"/>
      <c r="W40" s="162"/>
      <c r="X40" s="162"/>
      <c r="Y40" s="158"/>
      <c r="Z40" s="11"/>
      <c r="AA40" s="11"/>
    </row>
    <row r="41" spans="1:27" x14ac:dyDescent="0.2">
      <c r="A41" s="4"/>
      <c r="B41" s="4"/>
      <c r="C41" s="335" t="s">
        <v>79</v>
      </c>
      <c r="D41" s="335"/>
      <c r="E41" s="335"/>
      <c r="F41" s="5" t="s">
        <v>33</v>
      </c>
      <c r="G41" s="169">
        <v>0</v>
      </c>
      <c r="H41" s="169">
        <v>0</v>
      </c>
      <c r="I41" s="169">
        <v>0</v>
      </c>
      <c r="J41" s="169">
        <v>0</v>
      </c>
      <c r="K41" s="169">
        <v>92634</v>
      </c>
      <c r="L41" s="169">
        <v>184007</v>
      </c>
      <c r="M41" s="156" t="e">
        <f>#REF!+#REF!+#REF!+#REF!+#REF!+#REF!+'ZİRVE SİGORTA LTD. 2023'!G41+#REF!+'TÜRK SİGORTA 2023'!G49+#REF!+#REF!+#REF!+#REF!+#REF!+#REF!+#REF!+#REF!+#REF!+#REF!+#REF!+#REF!+#REF!+#REF!+#REF!+#REF!+#REF!+#REF!+#REF!+#REF!+#REF!</f>
        <v>#REF!</v>
      </c>
      <c r="N41" s="156"/>
      <c r="O41" s="7"/>
      <c r="P41" s="4"/>
      <c r="Q41" s="183"/>
      <c r="R41" s="4"/>
      <c r="S41" s="162"/>
      <c r="T41" s="162"/>
      <c r="U41" s="162"/>
      <c r="V41" s="162"/>
      <c r="W41" s="162"/>
      <c r="X41" s="162"/>
      <c r="Y41" s="158"/>
      <c r="Z41" s="11"/>
      <c r="AA41" s="11"/>
    </row>
    <row r="42" spans="1:27" ht="9" customHeight="1" x14ac:dyDescent="0.2">
      <c r="A42" s="4"/>
      <c r="B42" s="4"/>
      <c r="C42" s="335"/>
      <c r="D42" s="335"/>
      <c r="E42" s="335"/>
      <c r="F42" s="4"/>
      <c r="G42" s="162"/>
      <c r="H42" s="162"/>
      <c r="I42" s="162"/>
      <c r="J42" s="162"/>
      <c r="K42" s="162"/>
      <c r="L42" s="162"/>
      <c r="M42" s="156"/>
      <c r="N42" s="156"/>
      <c r="O42" s="7"/>
      <c r="P42" s="4"/>
      <c r="Q42" s="4"/>
      <c r="R42" s="4"/>
      <c r="S42" s="162"/>
      <c r="T42" s="162"/>
      <c r="U42" s="162"/>
      <c r="V42" s="162"/>
      <c r="W42" s="162"/>
      <c r="X42" s="162"/>
      <c r="Y42" s="158"/>
      <c r="Z42" s="11"/>
      <c r="AA42" s="11"/>
    </row>
    <row r="43" spans="1:27" x14ac:dyDescent="0.2">
      <c r="A43" s="8" t="s">
        <v>80</v>
      </c>
      <c r="B43" s="358" t="s">
        <v>81</v>
      </c>
      <c r="C43" s="358"/>
      <c r="D43" s="358"/>
      <c r="E43" s="358"/>
      <c r="F43" s="4"/>
      <c r="G43" s="173">
        <v>1826331</v>
      </c>
      <c r="H43" s="173">
        <v>6745124</v>
      </c>
      <c r="I43" s="173">
        <v>13822293</v>
      </c>
      <c r="J43" s="173">
        <v>21413673</v>
      </c>
      <c r="K43" s="173">
        <v>22507409</v>
      </c>
      <c r="L43" s="173">
        <v>23307950</v>
      </c>
      <c r="M43" s="161" t="e">
        <f>#REF!+#REF!+#REF!+#REF!+#REF!+#REF!+'ZİRVE SİGORTA LTD. 2023'!G43+#REF!+'TÜRK SİGORTA 2023'!G54+#REF!+#REF!+#REF!+#REF!+#REF!+#REF!+#REF!+#REF!+#REF!+#REF!+#REF!+#REF!+#REF!+#REF!+#REF!+#REF!+#REF!+#REF!+#REF!+#REF!+#REF!</f>
        <v>#REF!</v>
      </c>
      <c r="N43" s="161"/>
      <c r="O43" s="7"/>
      <c r="P43" s="4"/>
      <c r="Q43" s="4"/>
      <c r="R43" s="4"/>
      <c r="S43" s="162"/>
      <c r="T43" s="162"/>
      <c r="U43" s="162"/>
      <c r="V43" s="162"/>
      <c r="W43" s="162"/>
      <c r="X43" s="162"/>
      <c r="Y43" s="158"/>
      <c r="Z43" s="11"/>
      <c r="AA43" s="11"/>
    </row>
    <row r="44" spans="1:27" ht="3.75" customHeight="1" thickBot="1" x14ac:dyDescent="0.25">
      <c r="A44" s="4"/>
      <c r="B44" s="4"/>
      <c r="C44" s="335"/>
      <c r="D44" s="335"/>
      <c r="E44" s="335"/>
      <c r="F44" s="4"/>
      <c r="G44" s="162"/>
      <c r="H44" s="162"/>
      <c r="I44" s="162"/>
      <c r="J44" s="162"/>
      <c r="K44" s="162"/>
      <c r="L44" s="162"/>
      <c r="M44" s="162"/>
      <c r="N44" s="162"/>
      <c r="O44" s="7"/>
      <c r="P44" s="4"/>
      <c r="Q44" s="4"/>
      <c r="R44" s="4"/>
      <c r="S44" s="162"/>
      <c r="T44" s="162"/>
      <c r="U44" s="162"/>
      <c r="V44" s="162"/>
      <c r="W44" s="162"/>
      <c r="X44" s="162"/>
      <c r="Y44" s="158"/>
      <c r="Z44" s="11"/>
      <c r="AA44" s="11"/>
    </row>
    <row r="45" spans="1:27" ht="14.25" thickTop="1" thickBot="1" x14ac:dyDescent="0.25">
      <c r="A45" s="357" t="s">
        <v>82</v>
      </c>
      <c r="B45" s="357"/>
      <c r="C45" s="357"/>
      <c r="D45" s="357"/>
      <c r="E45" s="357"/>
      <c r="F45" s="44"/>
      <c r="G45" s="171">
        <v>119163014</v>
      </c>
      <c r="H45" s="171">
        <v>161080288</v>
      </c>
      <c r="I45" s="171">
        <v>193319964</v>
      </c>
      <c r="J45" s="171">
        <v>211631313</v>
      </c>
      <c r="K45" s="171">
        <v>242537334</v>
      </c>
      <c r="L45" s="171">
        <v>271625547</v>
      </c>
      <c r="M45" s="163" t="e">
        <f>M32+M27+M23+M14+M10+M3+M43</f>
        <v>#REF!</v>
      </c>
      <c r="N45" s="187"/>
      <c r="O45" s="356" t="s">
        <v>83</v>
      </c>
      <c r="P45" s="357"/>
      <c r="Q45" s="357"/>
      <c r="R45" s="44"/>
      <c r="S45" s="181">
        <v>119163014</v>
      </c>
      <c r="T45" s="181">
        <v>161080288</v>
      </c>
      <c r="U45" s="181">
        <v>193319964</v>
      </c>
      <c r="V45" s="181">
        <v>211631313</v>
      </c>
      <c r="W45" s="181">
        <v>242537334</v>
      </c>
      <c r="X45" s="181">
        <v>271625547</v>
      </c>
      <c r="Y45" s="167" t="e">
        <f>Y3+Y9+Y22+Y36+Y20</f>
        <v>#REF!</v>
      </c>
      <c r="Z45" s="11"/>
      <c r="AA45" s="11"/>
    </row>
    <row r="46" spans="1:27" ht="14.25" thickTop="1" thickBot="1" x14ac:dyDescent="0.25">
      <c r="A46" s="42" t="s">
        <v>121</v>
      </c>
      <c r="B46" s="43"/>
      <c r="C46" s="43"/>
      <c r="D46" s="43"/>
      <c r="E46" s="43"/>
      <c r="F46" s="43"/>
      <c r="G46" s="172">
        <v>19448380375</v>
      </c>
      <c r="H46" s="172">
        <v>17189099421</v>
      </c>
      <c r="I46" s="172">
        <v>26987276589</v>
      </c>
      <c r="J46" s="172">
        <v>35891181933</v>
      </c>
      <c r="K46" s="172">
        <v>32011491917</v>
      </c>
      <c r="L46" s="172">
        <v>34619411342</v>
      </c>
      <c r="M46" s="164" t="e">
        <f>#REF!+#REF!+#REF!+#REF!+#REF!+#REF!+'ZİRVE SİGORTA LTD. 2023'!G46+#REF!+'TÜRK SİGORTA 2023'!G56+#REF!+#REF!+#REF!+#REF!+#REF!+#REF!+#REF!+#REF!+#REF!+#REF!+#REF!+#REF!+#REF!+#REF!+#REF!+#REF!+#REF!+#REF!+#REF!</f>
        <v>#REF!</v>
      </c>
      <c r="N46" s="164"/>
      <c r="O46" s="43"/>
      <c r="P46" s="43"/>
      <c r="Q46" s="43"/>
      <c r="R46" s="43"/>
      <c r="S46" s="182">
        <v>19448380374</v>
      </c>
      <c r="T46" s="182">
        <v>17189099</v>
      </c>
      <c r="U46" s="182">
        <v>26987276589</v>
      </c>
      <c r="V46" s="182">
        <v>35891181933</v>
      </c>
      <c r="W46" s="182">
        <v>32011491917</v>
      </c>
      <c r="X46" s="182">
        <v>34619411342</v>
      </c>
      <c r="Y46" s="168" t="e">
        <f>#REF!+#REF!+#REF!+#REF!+#REF!+#REF!+'ZİRVE SİGORTA LTD. 2023'!L46+#REF!+'TÜRK SİGORTA 2023'!L56+#REF!+#REF!+#REF!+#REF!+#REF!+#REF!+#REF!+#REF!+#REF!+#REF!+#REF!+#REF!+#REF!+#REF!+#REF!+#REF!+#REF!+#REF!+#REF!</f>
        <v>#REF!</v>
      </c>
      <c r="Z46" s="11"/>
      <c r="AA46" s="11"/>
    </row>
    <row r="47" spans="1:27" ht="13.5" thickTop="1" x14ac:dyDescent="0.2">
      <c r="M47" s="156"/>
      <c r="N47" s="156"/>
      <c r="Y47" s="156"/>
    </row>
    <row r="48" spans="1:27" x14ac:dyDescent="0.2">
      <c r="F48" t="s">
        <v>123</v>
      </c>
      <c r="M48" s="49" t="e">
        <f>M45-Y45</f>
        <v>#REF!</v>
      </c>
    </row>
  </sheetData>
  <mergeCells count="54">
    <mergeCell ref="P9:Q9"/>
    <mergeCell ref="A1:Y1"/>
    <mergeCell ref="A2:E2"/>
    <mergeCell ref="O2:Q2"/>
    <mergeCell ref="B3:E3"/>
    <mergeCell ref="P3:Q3"/>
    <mergeCell ref="C4:E4"/>
    <mergeCell ref="C5:E5"/>
    <mergeCell ref="C6:E6"/>
    <mergeCell ref="C7:E7"/>
    <mergeCell ref="C8:E8"/>
    <mergeCell ref="C9:E9"/>
    <mergeCell ref="P18:Q18"/>
    <mergeCell ref="C19:E19"/>
    <mergeCell ref="B10:E10"/>
    <mergeCell ref="P10:Q10"/>
    <mergeCell ref="C11:E11"/>
    <mergeCell ref="C12:E12"/>
    <mergeCell ref="C13:E13"/>
    <mergeCell ref="B14:E14"/>
    <mergeCell ref="B23:E23"/>
    <mergeCell ref="C15:E15"/>
    <mergeCell ref="C16:E16"/>
    <mergeCell ref="C17:E17"/>
    <mergeCell ref="C18:E18"/>
    <mergeCell ref="C20:E20"/>
    <mergeCell ref="P20:Q20"/>
    <mergeCell ref="C21:E21"/>
    <mergeCell ref="C22:E22"/>
    <mergeCell ref="P22:Q22"/>
    <mergeCell ref="C35:E35"/>
    <mergeCell ref="C24:E24"/>
    <mergeCell ref="C25:E25"/>
    <mergeCell ref="C26:E26"/>
    <mergeCell ref="B27:E27"/>
    <mergeCell ref="C28:E28"/>
    <mergeCell ref="C29:E29"/>
    <mergeCell ref="C30:E30"/>
    <mergeCell ref="C31:E31"/>
    <mergeCell ref="B32:E32"/>
    <mergeCell ref="C33:E33"/>
    <mergeCell ref="C34:E34"/>
    <mergeCell ref="O45:Q45"/>
    <mergeCell ref="C36:E36"/>
    <mergeCell ref="P36:Q36"/>
    <mergeCell ref="C37:E37"/>
    <mergeCell ref="C38:E38"/>
    <mergeCell ref="C39:E39"/>
    <mergeCell ref="C40:E40"/>
    <mergeCell ref="C41:E41"/>
    <mergeCell ref="C42:E42"/>
    <mergeCell ref="B43:E43"/>
    <mergeCell ref="C44:E44"/>
    <mergeCell ref="A45:E45"/>
  </mergeCells>
  <pageMargins left="0.2" right="0.22" top="0.17" bottom="0.11" header="0.44" footer="0.17"/>
  <pageSetup paperSize="9"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B1"/>
  <sheetViews>
    <sheetView workbookViewId="0">
      <selection activeCell="E1" sqref="E1"/>
    </sheetView>
  </sheetViews>
  <sheetFormatPr defaultRowHeight="12.75" x14ac:dyDescent="0.2"/>
  <sheetData>
    <row r="1" spans="2:2" ht="15" x14ac:dyDescent="0.25">
      <c r="B1" s="188" t="s">
        <v>214</v>
      </c>
    </row>
  </sheetData>
  <pageMargins left="0.70866141732283472" right="0.70866141732283472" top="0.51" bottom="0.45" header="0.31496062992125984" footer="0.31496062992125984"/>
  <pageSetup paperSize="9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6"/>
  <sheetViews>
    <sheetView topLeftCell="A34" workbookViewId="0">
      <selection activeCell="M60" sqref="M60"/>
    </sheetView>
  </sheetViews>
  <sheetFormatPr defaultRowHeight="12.75" x14ac:dyDescent="0.2"/>
  <cols>
    <col min="1" max="1" width="4" style="11" customWidth="1"/>
    <col min="2" max="4" width="9.140625" style="11"/>
    <col min="5" max="5" width="12.5703125" style="11" customWidth="1"/>
    <col min="6" max="6" width="9.140625" style="11"/>
    <col min="7" max="7" width="12.5703125" style="11" customWidth="1"/>
    <col min="8" max="8" width="4.140625" style="11" customWidth="1"/>
    <col min="9" max="9" width="9.140625" style="11"/>
    <col min="10" max="10" width="22.28515625" style="11" customWidth="1"/>
    <col min="11" max="11" width="13.42578125" style="11" customWidth="1"/>
    <col min="12" max="12" width="18.5703125" style="11" bestFit="1" customWidth="1"/>
    <col min="13" max="14" width="20.28515625" style="11" bestFit="1" customWidth="1"/>
    <col min="15" max="15" width="18.7109375" style="11" bestFit="1" customWidth="1"/>
    <col min="16" max="16384" width="9.140625" style="11"/>
  </cols>
  <sheetData>
    <row r="1" spans="1:12" x14ac:dyDescent="0.2">
      <c r="A1" s="279" t="s">
        <v>281</v>
      </c>
      <c r="B1" s="280"/>
      <c r="C1" s="281"/>
      <c r="D1" s="280"/>
    </row>
    <row r="2" spans="1:12" x14ac:dyDescent="0.2">
      <c r="A2" s="320" t="s">
        <v>8</v>
      </c>
      <c r="B2" s="320"/>
      <c r="C2" s="320"/>
      <c r="D2" s="320"/>
      <c r="E2" s="320"/>
      <c r="F2" s="270"/>
      <c r="G2" s="271"/>
      <c r="H2" s="321" t="s">
        <v>9</v>
      </c>
      <c r="I2" s="322"/>
      <c r="J2" s="322"/>
      <c r="K2" s="272"/>
      <c r="L2" s="273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59"/>
      <c r="G3" s="274">
        <f>G4+G5+G6+G7+G8</f>
        <v>8590411.8499999996</v>
      </c>
      <c r="H3" s="260" t="s">
        <v>0</v>
      </c>
      <c r="I3" s="324" t="s">
        <v>11</v>
      </c>
      <c r="J3" s="324"/>
      <c r="K3" s="261"/>
      <c r="L3" s="14">
        <f>L4+L5+L6+L7</f>
        <v>4596911.6100000003</v>
      </c>
    </row>
    <row r="4" spans="1:12" x14ac:dyDescent="0.2">
      <c r="A4" s="262"/>
      <c r="B4" s="263" t="s">
        <v>12</v>
      </c>
      <c r="C4" s="310" t="s">
        <v>13</v>
      </c>
      <c r="D4" s="310"/>
      <c r="E4" s="310"/>
      <c r="F4" s="263"/>
      <c r="G4" s="16">
        <v>649608.21</v>
      </c>
      <c r="H4" s="264"/>
      <c r="I4" s="261" t="s">
        <v>12</v>
      </c>
      <c r="J4" s="261" t="s">
        <v>14</v>
      </c>
      <c r="K4" s="261"/>
      <c r="L4" s="18">
        <v>0</v>
      </c>
    </row>
    <row r="5" spans="1:12" x14ac:dyDescent="0.2">
      <c r="A5" s="262"/>
      <c r="B5" s="263" t="s">
        <v>15</v>
      </c>
      <c r="C5" s="310" t="s">
        <v>16</v>
      </c>
      <c r="D5" s="310"/>
      <c r="E5" s="310"/>
      <c r="F5" s="263"/>
      <c r="G5" s="16">
        <v>0</v>
      </c>
      <c r="H5" s="264"/>
      <c r="I5" s="261" t="s">
        <v>17</v>
      </c>
      <c r="J5" s="261" t="s">
        <v>18</v>
      </c>
      <c r="K5" s="261"/>
      <c r="L5" s="18">
        <v>0</v>
      </c>
    </row>
    <row r="6" spans="1:12" x14ac:dyDescent="0.2">
      <c r="A6" s="262"/>
      <c r="B6" s="263" t="s">
        <v>19</v>
      </c>
      <c r="C6" s="310" t="s">
        <v>20</v>
      </c>
      <c r="D6" s="310"/>
      <c r="E6" s="310"/>
      <c r="F6" s="263"/>
      <c r="G6" s="16">
        <v>0</v>
      </c>
      <c r="H6" s="264"/>
      <c r="I6" s="261" t="s">
        <v>19</v>
      </c>
      <c r="J6" s="261" t="s">
        <v>21</v>
      </c>
      <c r="K6" s="261"/>
      <c r="L6" s="18">
        <v>3767657.72</v>
      </c>
    </row>
    <row r="7" spans="1:12" x14ac:dyDescent="0.2">
      <c r="A7" s="262"/>
      <c r="B7" s="263" t="s">
        <v>22</v>
      </c>
      <c r="C7" s="310" t="s">
        <v>23</v>
      </c>
      <c r="D7" s="310"/>
      <c r="E7" s="310"/>
      <c r="F7" s="263"/>
      <c r="G7" s="16">
        <v>7940803.6399999997</v>
      </c>
      <c r="H7" s="264"/>
      <c r="I7" s="261" t="s">
        <v>22</v>
      </c>
      <c r="J7" s="261" t="s">
        <v>24</v>
      </c>
      <c r="K7" s="261"/>
      <c r="L7" s="18">
        <v>829253.89</v>
      </c>
    </row>
    <row r="8" spans="1:12" x14ac:dyDescent="0.2">
      <c r="A8" s="262"/>
      <c r="B8" s="263" t="s">
        <v>25</v>
      </c>
      <c r="C8" s="310" t="s">
        <v>26</v>
      </c>
      <c r="D8" s="310"/>
      <c r="E8" s="310"/>
      <c r="F8" s="263"/>
      <c r="G8" s="16">
        <v>0</v>
      </c>
      <c r="H8" s="264"/>
      <c r="I8" s="261"/>
      <c r="J8" s="261"/>
      <c r="K8" s="261"/>
      <c r="L8" s="265"/>
    </row>
    <row r="9" spans="1:12" x14ac:dyDescent="0.2">
      <c r="A9" s="263"/>
      <c r="B9" s="263"/>
      <c r="C9" s="310"/>
      <c r="D9" s="310"/>
      <c r="E9" s="310"/>
      <c r="F9" s="263"/>
      <c r="G9" s="263"/>
      <c r="H9" s="264" t="s">
        <v>3</v>
      </c>
      <c r="I9" s="312" t="s">
        <v>27</v>
      </c>
      <c r="J9" s="312"/>
      <c r="K9" s="261"/>
      <c r="L9" s="12">
        <f>L11+L14+L18-L17</f>
        <v>1703385.7299999997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63"/>
      <c r="G10" s="13">
        <f>G11-G12</f>
        <v>0</v>
      </c>
      <c r="H10" s="264" t="s">
        <v>1</v>
      </c>
      <c r="I10" s="314" t="s">
        <v>29</v>
      </c>
      <c r="J10" s="314"/>
      <c r="K10" s="261"/>
      <c r="L10" s="12">
        <f>L11+L14</f>
        <v>1937275.7299999997</v>
      </c>
    </row>
    <row r="11" spans="1:12" x14ac:dyDescent="0.2">
      <c r="A11" s="262"/>
      <c r="B11" s="263" t="s">
        <v>12</v>
      </c>
      <c r="C11" s="310" t="s">
        <v>30</v>
      </c>
      <c r="D11" s="310"/>
      <c r="E11" s="310"/>
      <c r="F11" s="263"/>
      <c r="G11" s="16">
        <v>0</v>
      </c>
      <c r="H11" s="264"/>
      <c r="I11" s="261" t="s">
        <v>12</v>
      </c>
      <c r="J11" s="261" t="s">
        <v>31</v>
      </c>
      <c r="K11" s="261"/>
      <c r="L11" s="12">
        <f>L12-L13</f>
        <v>918366.12999999989</v>
      </c>
    </row>
    <row r="12" spans="1:12" x14ac:dyDescent="0.2">
      <c r="A12" s="262"/>
      <c r="B12" s="263" t="s">
        <v>15</v>
      </c>
      <c r="C12" s="310" t="s">
        <v>32</v>
      </c>
      <c r="D12" s="310"/>
      <c r="E12" s="310"/>
      <c r="F12" s="263" t="s">
        <v>33</v>
      </c>
      <c r="G12" s="16">
        <v>0</v>
      </c>
      <c r="H12" s="264"/>
      <c r="I12" s="261"/>
      <c r="J12" s="261" t="s">
        <v>31</v>
      </c>
      <c r="K12" s="261"/>
      <c r="L12" s="18">
        <v>1584247.64</v>
      </c>
    </row>
    <row r="13" spans="1:12" x14ac:dyDescent="0.2">
      <c r="A13" s="263"/>
      <c r="B13" s="263"/>
      <c r="C13" s="310"/>
      <c r="D13" s="310"/>
      <c r="E13" s="310"/>
      <c r="F13" s="263"/>
      <c r="G13" s="263"/>
      <c r="H13" s="264"/>
      <c r="I13" s="261"/>
      <c r="J13" s="261" t="s">
        <v>34</v>
      </c>
      <c r="K13" s="263" t="s">
        <v>33</v>
      </c>
      <c r="L13" s="18">
        <v>665881.51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63"/>
      <c r="G14" s="13">
        <f>G15+G22+G33-G20-G27+G30</f>
        <v>5907201.2999999998</v>
      </c>
      <c r="H14" s="264"/>
      <c r="I14" s="261" t="s">
        <v>15</v>
      </c>
      <c r="J14" s="261" t="s">
        <v>36</v>
      </c>
      <c r="K14" s="261"/>
      <c r="L14" s="12">
        <f>L15-L16</f>
        <v>1018909.5999999999</v>
      </c>
    </row>
    <row r="15" spans="1:12" x14ac:dyDescent="0.2">
      <c r="A15" s="262"/>
      <c r="B15" s="263" t="s">
        <v>37</v>
      </c>
      <c r="C15" s="310" t="s">
        <v>38</v>
      </c>
      <c r="D15" s="310"/>
      <c r="E15" s="310"/>
      <c r="F15" s="263"/>
      <c r="G15" s="16">
        <v>250752.05</v>
      </c>
      <c r="H15" s="264"/>
      <c r="I15" s="261"/>
      <c r="J15" s="261" t="s">
        <v>36</v>
      </c>
      <c r="K15" s="261"/>
      <c r="L15" s="18">
        <v>3029516.82</v>
      </c>
    </row>
    <row r="16" spans="1:12" x14ac:dyDescent="0.2">
      <c r="A16" s="262"/>
      <c r="B16" s="283" t="s">
        <v>256</v>
      </c>
      <c r="C16" s="283" t="s">
        <v>257</v>
      </c>
      <c r="D16" s="263"/>
      <c r="E16" s="263"/>
      <c r="F16" s="263"/>
      <c r="G16" s="16">
        <v>84515.79</v>
      </c>
      <c r="H16" s="264"/>
      <c r="I16" s="261"/>
      <c r="J16" s="261" t="s">
        <v>40</v>
      </c>
      <c r="K16" s="263" t="s">
        <v>33</v>
      </c>
      <c r="L16" s="18">
        <v>2010607.22</v>
      </c>
    </row>
    <row r="17" spans="1:12" x14ac:dyDescent="0.2">
      <c r="A17" s="262"/>
      <c r="B17" s="283" t="s">
        <v>258</v>
      </c>
      <c r="C17" s="315" t="s">
        <v>259</v>
      </c>
      <c r="D17" s="315"/>
      <c r="E17" s="315"/>
      <c r="F17" s="283"/>
      <c r="G17" s="16">
        <v>28382.54</v>
      </c>
      <c r="H17" s="264"/>
      <c r="I17" s="261" t="s">
        <v>19</v>
      </c>
      <c r="J17" s="45" t="s">
        <v>248</v>
      </c>
      <c r="K17" s="261"/>
      <c r="L17" s="282">
        <v>233890</v>
      </c>
    </row>
    <row r="18" spans="1:12" x14ac:dyDescent="0.2">
      <c r="A18" s="262"/>
      <c r="B18" s="283" t="s">
        <v>260</v>
      </c>
      <c r="C18" s="315" t="s">
        <v>262</v>
      </c>
      <c r="D18" s="315"/>
      <c r="E18" s="315"/>
      <c r="F18" s="283"/>
      <c r="G18" s="16">
        <v>56133.25</v>
      </c>
      <c r="H18" s="264" t="s">
        <v>2</v>
      </c>
      <c r="I18" s="314" t="s">
        <v>44</v>
      </c>
      <c r="J18" s="314"/>
      <c r="K18" s="261"/>
      <c r="L18" s="18">
        <v>0</v>
      </c>
    </row>
    <row r="19" spans="1:12" x14ac:dyDescent="0.2">
      <c r="A19" s="262"/>
      <c r="B19" s="283" t="s">
        <v>263</v>
      </c>
      <c r="C19" s="315" t="s">
        <v>261</v>
      </c>
      <c r="D19" s="315"/>
      <c r="E19" s="315"/>
      <c r="F19" s="283"/>
      <c r="G19" s="16">
        <v>166236.26</v>
      </c>
      <c r="H19" s="264"/>
      <c r="I19" s="261"/>
      <c r="J19" s="261"/>
      <c r="K19" s="261"/>
      <c r="L19" s="265"/>
    </row>
    <row r="20" spans="1:12" x14ac:dyDescent="0.2">
      <c r="A20" s="262"/>
      <c r="B20" s="283" t="s">
        <v>264</v>
      </c>
      <c r="C20" s="310" t="s">
        <v>39</v>
      </c>
      <c r="D20" s="310"/>
      <c r="E20" s="310"/>
      <c r="F20" s="263" t="s">
        <v>33</v>
      </c>
      <c r="G20" s="16">
        <v>0</v>
      </c>
      <c r="H20" s="264" t="s">
        <v>4</v>
      </c>
      <c r="I20" s="312" t="s">
        <v>46</v>
      </c>
      <c r="J20" s="312"/>
      <c r="K20" s="261"/>
      <c r="L20" s="18">
        <v>0</v>
      </c>
    </row>
    <row r="21" spans="1:12" x14ac:dyDescent="0.2">
      <c r="A21" s="262"/>
      <c r="B21" s="283" t="s">
        <v>268</v>
      </c>
      <c r="C21" s="318" t="s">
        <v>275</v>
      </c>
      <c r="D21" s="310"/>
      <c r="E21" s="310"/>
      <c r="F21" s="283" t="s">
        <v>33</v>
      </c>
      <c r="G21" s="16">
        <v>0</v>
      </c>
      <c r="H21" s="264"/>
      <c r="I21" s="261"/>
      <c r="J21" s="261"/>
      <c r="K21" s="261"/>
      <c r="L21" s="265"/>
    </row>
    <row r="22" spans="1:12" x14ac:dyDescent="0.2">
      <c r="A22" s="262"/>
      <c r="B22" s="283" t="s">
        <v>265</v>
      </c>
      <c r="C22" s="310" t="s">
        <v>41</v>
      </c>
      <c r="D22" s="310"/>
      <c r="E22" s="310"/>
      <c r="F22" s="263"/>
      <c r="G22" s="16">
        <f>G23+G26</f>
        <v>1574063.1400000001</v>
      </c>
      <c r="H22" s="264" t="s">
        <v>5</v>
      </c>
      <c r="I22" s="312" t="s">
        <v>48</v>
      </c>
      <c r="J22" s="312"/>
      <c r="K22" s="261"/>
      <c r="L22" s="12">
        <f>L23+L28+L29+L30+L32</f>
        <v>9318604.5800000001</v>
      </c>
    </row>
    <row r="23" spans="1:12" x14ac:dyDescent="0.2">
      <c r="A23" s="262"/>
      <c r="B23" s="283" t="s">
        <v>256</v>
      </c>
      <c r="C23" s="283" t="s">
        <v>257</v>
      </c>
      <c r="D23" s="263"/>
      <c r="E23" s="263"/>
      <c r="F23" s="263"/>
      <c r="G23" s="16">
        <f>G24+G25</f>
        <v>1280478.4300000002</v>
      </c>
      <c r="H23" s="264"/>
      <c r="I23" s="261" t="s">
        <v>12</v>
      </c>
      <c r="J23" s="261" t="s">
        <v>50</v>
      </c>
      <c r="K23" s="261"/>
      <c r="L23" s="18">
        <v>9000000</v>
      </c>
    </row>
    <row r="24" spans="1:12" x14ac:dyDescent="0.2">
      <c r="A24" s="262"/>
      <c r="B24" s="283" t="s">
        <v>258</v>
      </c>
      <c r="C24" s="283" t="s">
        <v>266</v>
      </c>
      <c r="D24" s="283"/>
      <c r="E24" s="283"/>
      <c r="F24" s="283"/>
      <c r="G24" s="16">
        <v>1049633.06</v>
      </c>
      <c r="H24" s="264"/>
      <c r="I24" s="261"/>
      <c r="J24" s="261" t="s">
        <v>52</v>
      </c>
      <c r="K24" s="261"/>
      <c r="L24" s="18">
        <v>0</v>
      </c>
    </row>
    <row r="25" spans="1:12" x14ac:dyDescent="0.2">
      <c r="A25" s="262"/>
      <c r="B25" s="283" t="s">
        <v>260</v>
      </c>
      <c r="C25" s="283" t="s">
        <v>267</v>
      </c>
      <c r="D25" s="283"/>
      <c r="E25" s="283"/>
      <c r="F25" s="283"/>
      <c r="G25" s="16">
        <v>230845.37</v>
      </c>
      <c r="H25" s="264"/>
      <c r="I25" s="261"/>
      <c r="J25" s="261" t="s">
        <v>54</v>
      </c>
      <c r="K25" s="263" t="s">
        <v>33</v>
      </c>
      <c r="L25" s="267">
        <v>0</v>
      </c>
    </row>
    <row r="26" spans="1:12" x14ac:dyDescent="0.2">
      <c r="A26" s="262"/>
      <c r="B26" s="283" t="s">
        <v>255</v>
      </c>
      <c r="C26" s="283" t="s">
        <v>261</v>
      </c>
      <c r="D26" s="283"/>
      <c r="E26" s="283"/>
      <c r="F26" s="283"/>
      <c r="G26" s="16">
        <v>293584.71000000002</v>
      </c>
      <c r="H26" s="264"/>
      <c r="I26" s="261" t="s">
        <v>15</v>
      </c>
      <c r="J26" s="261" t="s">
        <v>55</v>
      </c>
      <c r="K26" s="261"/>
      <c r="L26" s="18">
        <v>0</v>
      </c>
    </row>
    <row r="27" spans="1:12" x14ac:dyDescent="0.2">
      <c r="B27" s="283" t="s">
        <v>264</v>
      </c>
      <c r="C27" s="310" t="s">
        <v>43</v>
      </c>
      <c r="D27" s="310"/>
      <c r="E27" s="310"/>
      <c r="F27" s="263" t="s">
        <v>33</v>
      </c>
      <c r="G27" s="16">
        <v>0</v>
      </c>
      <c r="H27" s="264"/>
      <c r="I27" s="261" t="s">
        <v>19</v>
      </c>
      <c r="J27" s="261" t="s">
        <v>57</v>
      </c>
      <c r="K27" s="261"/>
      <c r="L27" s="18">
        <v>0</v>
      </c>
    </row>
    <row r="28" spans="1:12" x14ac:dyDescent="0.2">
      <c r="A28" s="262"/>
      <c r="B28" s="283" t="s">
        <v>268</v>
      </c>
      <c r="C28" s="315" t="s">
        <v>269</v>
      </c>
      <c r="D28" s="316"/>
      <c r="E28" s="316"/>
      <c r="F28" s="283" t="s">
        <v>33</v>
      </c>
      <c r="G28" s="16">
        <v>0</v>
      </c>
      <c r="H28" s="264"/>
      <c r="I28" s="261" t="s">
        <v>22</v>
      </c>
      <c r="J28" s="261" t="s">
        <v>59</v>
      </c>
      <c r="K28" s="261"/>
      <c r="L28" s="18">
        <v>318604.58</v>
      </c>
    </row>
    <row r="29" spans="1:12" x14ac:dyDescent="0.2">
      <c r="A29" s="262"/>
      <c r="B29" s="283" t="s">
        <v>270</v>
      </c>
      <c r="C29" s="315" t="s">
        <v>271</v>
      </c>
      <c r="D29" s="315"/>
      <c r="E29" s="315"/>
      <c r="F29" s="283"/>
      <c r="G29" s="288">
        <v>0</v>
      </c>
      <c r="H29" s="264"/>
      <c r="I29" s="261" t="s">
        <v>25</v>
      </c>
      <c r="J29" s="261" t="s">
        <v>61</v>
      </c>
      <c r="K29" s="261"/>
      <c r="L29" s="18">
        <v>0</v>
      </c>
    </row>
    <row r="30" spans="1:12" x14ac:dyDescent="0.2">
      <c r="A30" s="262"/>
      <c r="B30" s="263" t="s">
        <v>22</v>
      </c>
      <c r="C30" s="310" t="s">
        <v>14</v>
      </c>
      <c r="D30" s="310"/>
      <c r="E30" s="310"/>
      <c r="F30" s="263"/>
      <c r="G30" s="286">
        <v>4082386.11</v>
      </c>
      <c r="H30" s="264"/>
      <c r="I30" s="261" t="s">
        <v>63</v>
      </c>
      <c r="J30" s="261" t="s">
        <v>64</v>
      </c>
      <c r="K30" s="261"/>
      <c r="L30" s="18">
        <v>0</v>
      </c>
    </row>
    <row r="31" spans="1:12" x14ac:dyDescent="0.2">
      <c r="A31" s="262"/>
      <c r="B31" s="263" t="s">
        <v>25</v>
      </c>
      <c r="C31" s="310" t="s">
        <v>45</v>
      </c>
      <c r="D31" s="310"/>
      <c r="E31" s="310"/>
      <c r="F31" s="263"/>
      <c r="G31" s="17">
        <v>0</v>
      </c>
      <c r="H31" s="264"/>
      <c r="I31" s="261" t="s">
        <v>65</v>
      </c>
      <c r="J31" s="261" t="s">
        <v>66</v>
      </c>
      <c r="K31" s="261"/>
      <c r="L31" s="18">
        <v>0</v>
      </c>
    </row>
    <row r="32" spans="1:12" x14ac:dyDescent="0.2">
      <c r="A32" s="262"/>
      <c r="B32" s="283" t="s">
        <v>272</v>
      </c>
      <c r="C32" s="315" t="s">
        <v>273</v>
      </c>
      <c r="D32" s="316"/>
      <c r="E32" s="316"/>
      <c r="F32" s="263"/>
      <c r="G32" s="17">
        <v>0</v>
      </c>
      <c r="H32" s="264"/>
      <c r="I32" s="261" t="s">
        <v>68</v>
      </c>
      <c r="J32" s="261" t="s">
        <v>85</v>
      </c>
      <c r="K32" s="263" t="s">
        <v>33</v>
      </c>
      <c r="L32" s="12">
        <f>-L33-L35+L36</f>
        <v>0</v>
      </c>
    </row>
    <row r="33" spans="1:12" x14ac:dyDescent="0.2">
      <c r="B33" s="283" t="s">
        <v>274</v>
      </c>
      <c r="C33" s="310" t="s">
        <v>47</v>
      </c>
      <c r="D33" s="310"/>
      <c r="E33" s="310"/>
      <c r="F33" s="263"/>
      <c r="G33" s="16">
        <v>0</v>
      </c>
      <c r="H33" s="264"/>
      <c r="I33" s="261"/>
      <c r="J33" s="261" t="s">
        <v>70</v>
      </c>
      <c r="K33" s="263" t="s">
        <v>33</v>
      </c>
      <c r="L33" s="18">
        <v>0</v>
      </c>
    </row>
    <row r="34" spans="1:12" x14ac:dyDescent="0.2">
      <c r="B34" s="283"/>
      <c r="C34" s="317"/>
      <c r="D34" s="317"/>
      <c r="E34" s="317"/>
      <c r="F34" s="317"/>
      <c r="G34" s="16"/>
      <c r="H34" s="264"/>
      <c r="I34" s="261"/>
      <c r="J34" s="261"/>
      <c r="K34" s="263"/>
      <c r="L34" s="18"/>
    </row>
    <row r="35" spans="1:12" x14ac:dyDescent="0.2">
      <c r="A35" s="262" t="s">
        <v>5</v>
      </c>
      <c r="B35" s="262" t="s">
        <v>49</v>
      </c>
      <c r="C35" s="310"/>
      <c r="D35" s="310"/>
      <c r="E35" s="310"/>
      <c r="F35" s="263"/>
      <c r="G35" s="10">
        <f>G36-G37-G38</f>
        <v>0</v>
      </c>
      <c r="H35" s="264"/>
      <c r="I35" s="261"/>
      <c r="J35" s="261" t="s">
        <v>71</v>
      </c>
      <c r="K35" s="263" t="s">
        <v>33</v>
      </c>
      <c r="L35" s="18">
        <v>0</v>
      </c>
    </row>
    <row r="36" spans="1:12" x14ac:dyDescent="0.2">
      <c r="A36" s="262"/>
      <c r="B36" s="263" t="s">
        <v>12</v>
      </c>
      <c r="C36" s="310" t="s">
        <v>51</v>
      </c>
      <c r="D36" s="310"/>
      <c r="E36" s="310"/>
      <c r="F36" s="263"/>
      <c r="G36" s="17">
        <v>0</v>
      </c>
      <c r="H36" s="264"/>
      <c r="I36" s="266"/>
      <c r="J36" s="261" t="s">
        <v>77</v>
      </c>
      <c r="K36" s="261"/>
      <c r="L36" s="18">
        <v>0</v>
      </c>
    </row>
    <row r="37" spans="1:12" x14ac:dyDescent="0.2">
      <c r="A37" s="262"/>
      <c r="B37" s="263"/>
      <c r="C37" s="310" t="s">
        <v>53</v>
      </c>
      <c r="D37" s="310"/>
      <c r="E37" s="310"/>
      <c r="F37" s="263" t="s">
        <v>33</v>
      </c>
      <c r="G37" s="17">
        <v>0</v>
      </c>
      <c r="H37" s="264" t="s">
        <v>6</v>
      </c>
      <c r="I37" s="312" t="s">
        <v>74</v>
      </c>
      <c r="J37" s="312"/>
      <c r="K37" s="261"/>
      <c r="L37" s="12">
        <f>L38+L39</f>
        <v>43590.1</v>
      </c>
    </row>
    <row r="38" spans="1:12" x14ac:dyDescent="0.2">
      <c r="A38" s="262"/>
      <c r="B38" s="263"/>
      <c r="C38" s="313"/>
      <c r="D38" s="313"/>
      <c r="E38" s="313"/>
      <c r="G38" s="17">
        <v>0</v>
      </c>
      <c r="H38" s="264"/>
      <c r="I38" s="261" t="s">
        <v>12</v>
      </c>
      <c r="J38" s="261" t="s">
        <v>75</v>
      </c>
      <c r="K38" s="261"/>
      <c r="L38" s="18">
        <v>3546.97</v>
      </c>
    </row>
    <row r="39" spans="1:12" x14ac:dyDescent="0.2">
      <c r="A39" s="262" t="s">
        <v>6</v>
      </c>
      <c r="B39" s="262" t="s">
        <v>56</v>
      </c>
      <c r="C39" s="310"/>
      <c r="D39" s="310"/>
      <c r="E39" s="310"/>
      <c r="F39" s="263"/>
      <c r="G39" s="9"/>
      <c r="H39" s="264"/>
      <c r="I39" s="261" t="s">
        <v>15</v>
      </c>
      <c r="J39" s="261" t="s">
        <v>77</v>
      </c>
      <c r="K39" s="261"/>
      <c r="L39" s="18">
        <v>40043.129999999997</v>
      </c>
    </row>
    <row r="40" spans="1:12" x14ac:dyDescent="0.2">
      <c r="A40" s="263"/>
      <c r="B40" s="263"/>
      <c r="C40" s="310" t="s">
        <v>58</v>
      </c>
      <c r="D40" s="310"/>
      <c r="E40" s="310"/>
      <c r="F40" s="263"/>
      <c r="G40" s="10">
        <f>G41</f>
        <v>1115270.6100000001</v>
      </c>
      <c r="H40" s="264"/>
      <c r="I40" s="261"/>
      <c r="J40" s="261"/>
      <c r="K40" s="261"/>
      <c r="L40" s="265"/>
    </row>
    <row r="41" spans="1:12" x14ac:dyDescent="0.2">
      <c r="A41" s="261"/>
      <c r="B41" s="263"/>
      <c r="C41" s="310" t="s">
        <v>60</v>
      </c>
      <c r="D41" s="310"/>
      <c r="E41" s="310"/>
      <c r="F41" s="263" t="s">
        <v>33</v>
      </c>
      <c r="G41" s="10">
        <v>1115270.6100000001</v>
      </c>
      <c r="H41" s="264"/>
      <c r="I41" s="261"/>
      <c r="J41" s="261"/>
      <c r="K41" s="261"/>
      <c r="L41" s="265"/>
    </row>
    <row r="42" spans="1:12" x14ac:dyDescent="0.2">
      <c r="A42" s="261"/>
      <c r="B42" s="263"/>
      <c r="C42" s="310" t="s">
        <v>62</v>
      </c>
      <c r="D42" s="310"/>
      <c r="E42" s="310"/>
      <c r="F42" s="263" t="s">
        <v>33</v>
      </c>
      <c r="G42" s="17">
        <v>0</v>
      </c>
      <c r="H42" s="264"/>
      <c r="I42" s="261"/>
      <c r="J42" s="261"/>
      <c r="K42" s="261"/>
      <c r="L42" s="265"/>
    </row>
    <row r="43" spans="1:12" x14ac:dyDescent="0.2">
      <c r="A43" s="284" t="s">
        <v>80</v>
      </c>
      <c r="B43" s="262" t="s">
        <v>67</v>
      </c>
      <c r="C43" s="310"/>
      <c r="D43" s="310"/>
      <c r="E43" s="310"/>
      <c r="F43" s="263"/>
      <c r="G43" s="17">
        <v>0</v>
      </c>
      <c r="H43" s="264"/>
      <c r="I43" s="261"/>
      <c r="J43" s="261"/>
      <c r="K43" s="261"/>
      <c r="L43" s="265"/>
    </row>
    <row r="44" spans="1:12" x14ac:dyDescent="0.2">
      <c r="A44" s="261"/>
      <c r="B44" s="263" t="s">
        <v>12</v>
      </c>
      <c r="C44" s="310" t="s">
        <v>69</v>
      </c>
      <c r="D44" s="310"/>
      <c r="E44" s="310"/>
      <c r="F44" s="263"/>
      <c r="G44" s="10">
        <f>G45-G46</f>
        <v>6018.1499999999942</v>
      </c>
      <c r="H44" s="264"/>
      <c r="I44" s="261"/>
      <c r="J44" s="261"/>
      <c r="K44" s="261"/>
      <c r="L44" s="265"/>
    </row>
    <row r="45" spans="1:12" x14ac:dyDescent="0.2">
      <c r="A45" s="261"/>
      <c r="B45" s="263"/>
      <c r="C45" s="310" t="s">
        <v>69</v>
      </c>
      <c r="D45" s="310"/>
      <c r="E45" s="310"/>
      <c r="F45" s="263"/>
      <c r="G45" s="17">
        <v>178683.57</v>
      </c>
      <c r="H45" s="264"/>
      <c r="I45" s="261"/>
      <c r="J45" s="261"/>
      <c r="K45" s="261"/>
      <c r="L45" s="265"/>
    </row>
    <row r="46" spans="1:12" x14ac:dyDescent="0.2">
      <c r="A46" s="261"/>
      <c r="B46" s="261"/>
      <c r="C46" s="310" t="s">
        <v>72</v>
      </c>
      <c r="D46" s="310"/>
      <c r="E46" s="310"/>
      <c r="F46" s="263" t="s">
        <v>33</v>
      </c>
      <c r="G46" s="18">
        <v>172665.42</v>
      </c>
      <c r="H46" s="266"/>
      <c r="I46" s="261"/>
      <c r="J46" s="261"/>
      <c r="K46" s="261"/>
      <c r="L46" s="265"/>
    </row>
    <row r="47" spans="1:12" x14ac:dyDescent="0.2">
      <c r="A47" s="261"/>
      <c r="B47" s="261" t="s">
        <v>15</v>
      </c>
      <c r="C47" s="310" t="s">
        <v>73</v>
      </c>
      <c r="D47" s="310"/>
      <c r="E47" s="310"/>
      <c r="F47" s="261"/>
      <c r="G47" s="12">
        <f>G48-G49</f>
        <v>0</v>
      </c>
      <c r="H47" s="266"/>
      <c r="I47" s="261"/>
      <c r="J47" s="261"/>
      <c r="K47" s="261"/>
      <c r="L47" s="265"/>
    </row>
    <row r="48" spans="1:12" x14ac:dyDescent="0.2">
      <c r="A48" s="261"/>
      <c r="B48" s="261"/>
      <c r="C48" s="310" t="s">
        <v>73</v>
      </c>
      <c r="D48" s="310"/>
      <c r="E48" s="310"/>
      <c r="F48" s="261"/>
      <c r="G48" s="18">
        <v>0</v>
      </c>
      <c r="H48" s="266"/>
      <c r="I48" s="261"/>
      <c r="J48" s="261"/>
      <c r="K48" s="261"/>
      <c r="L48" s="265"/>
    </row>
    <row r="49" spans="1:12" x14ac:dyDescent="0.2">
      <c r="B49" s="261"/>
      <c r="C49" s="310" t="s">
        <v>76</v>
      </c>
      <c r="D49" s="310"/>
      <c r="E49" s="310"/>
      <c r="F49" s="263" t="s">
        <v>33</v>
      </c>
      <c r="G49" s="18">
        <v>0</v>
      </c>
      <c r="H49" s="266"/>
      <c r="I49" s="261"/>
      <c r="J49" s="261"/>
      <c r="K49" s="261"/>
      <c r="L49" s="265"/>
    </row>
    <row r="50" spans="1:12" x14ac:dyDescent="0.2">
      <c r="A50" s="261"/>
      <c r="B50" s="261" t="s">
        <v>19</v>
      </c>
      <c r="C50" s="310" t="s">
        <v>84</v>
      </c>
      <c r="D50" s="310"/>
      <c r="E50" s="310"/>
      <c r="F50" s="261"/>
      <c r="G50" s="265"/>
      <c r="H50" s="266"/>
      <c r="I50" s="261"/>
      <c r="J50" s="261"/>
      <c r="K50" s="261"/>
      <c r="L50" s="265"/>
    </row>
    <row r="51" spans="1:12" x14ac:dyDescent="0.2">
      <c r="C51" s="310" t="s">
        <v>78</v>
      </c>
      <c r="D51" s="310"/>
      <c r="E51" s="310"/>
      <c r="F51" s="261"/>
      <c r="H51" s="266"/>
      <c r="I51" s="261"/>
      <c r="J51" s="261"/>
      <c r="K51" s="261"/>
      <c r="L51" s="265"/>
    </row>
    <row r="52" spans="1:12" x14ac:dyDescent="0.2">
      <c r="A52" s="266"/>
      <c r="B52" s="261"/>
      <c r="C52" s="310" t="s">
        <v>79</v>
      </c>
      <c r="D52" s="310"/>
      <c r="E52" s="310"/>
      <c r="F52" s="263" t="s">
        <v>33</v>
      </c>
      <c r="G52" s="261"/>
      <c r="H52" s="264"/>
      <c r="I52" s="261"/>
      <c r="J52" s="261"/>
      <c r="K52" s="261"/>
      <c r="L52" s="265"/>
    </row>
    <row r="53" spans="1:12" x14ac:dyDescent="0.2">
      <c r="A53" s="266"/>
      <c r="B53" s="261"/>
      <c r="C53" s="263"/>
      <c r="D53" s="263"/>
      <c r="E53" s="263"/>
      <c r="F53" s="263"/>
      <c r="G53" s="261"/>
      <c r="H53" s="264"/>
      <c r="I53" s="261"/>
      <c r="J53" s="261"/>
      <c r="K53" s="261"/>
      <c r="L53" s="265"/>
    </row>
    <row r="54" spans="1:12" ht="13.5" thickBot="1" x14ac:dyDescent="0.25">
      <c r="A54" s="266" t="s">
        <v>80</v>
      </c>
      <c r="B54" s="284" t="s">
        <v>81</v>
      </c>
      <c r="C54" s="311"/>
      <c r="D54" s="311"/>
      <c r="E54" s="311"/>
      <c r="F54" s="311"/>
      <c r="G54" s="285">
        <v>0</v>
      </c>
      <c r="H54" s="303"/>
      <c r="I54" s="304"/>
      <c r="J54" s="304"/>
      <c r="K54" s="304"/>
      <c r="L54" s="265"/>
    </row>
    <row r="55" spans="1:12" ht="14.25" thickTop="1" thickBot="1" x14ac:dyDescent="0.25">
      <c r="A55" s="305" t="s">
        <v>82</v>
      </c>
      <c r="B55" s="306"/>
      <c r="C55" s="306"/>
      <c r="D55" s="306"/>
      <c r="E55" s="306"/>
      <c r="F55" s="307"/>
      <c r="G55" s="15">
        <f>G40+G35+G14+G10+G3+G54+6018.2-0.05</f>
        <v>15618901.909999998</v>
      </c>
      <c r="H55" s="308" t="s">
        <v>83</v>
      </c>
      <c r="I55" s="309"/>
      <c r="J55" s="309"/>
      <c r="K55" s="268"/>
      <c r="L55" s="19">
        <f>L3+L9+L22+L20+L37-43590.1-0.01</f>
        <v>15618901.91</v>
      </c>
    </row>
    <row r="56" spans="1:12" ht="13.5" thickTop="1" x14ac:dyDescent="0.2">
      <c r="A56" s="266"/>
      <c r="B56" s="266"/>
      <c r="C56" s="266"/>
      <c r="D56" s="266"/>
      <c r="E56" s="266"/>
      <c r="F56" s="261"/>
      <c r="G56" s="45">
        <v>0</v>
      </c>
      <c r="L56" s="45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00000000-0004-0000-0500-000000000000}"/>
  </hyperlinks>
  <pageMargins left="0.7" right="0.7" top="0.75" bottom="0.75" header="0.3" footer="0.3"/>
  <legacy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"/>
  <sheetViews>
    <sheetView workbookViewId="0">
      <selection activeCell="O17" sqref="O17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"/>
  <sheetViews>
    <sheetView workbookViewId="0">
      <selection activeCell="M23" sqref="M23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3:I40"/>
  <sheetViews>
    <sheetView workbookViewId="0">
      <selection activeCell="A4" sqref="A4"/>
    </sheetView>
  </sheetViews>
  <sheetFormatPr defaultRowHeight="12.75" x14ac:dyDescent="0.2"/>
  <cols>
    <col min="1" max="1" width="6.28515625" style="21" customWidth="1"/>
    <col min="2" max="2" width="36.5703125" customWidth="1"/>
    <col min="3" max="3" width="17" customWidth="1"/>
    <col min="4" max="4" width="15.85546875" customWidth="1"/>
    <col min="5" max="5" width="12.85546875" customWidth="1"/>
    <col min="6" max="6" width="15.5703125" customWidth="1"/>
    <col min="7" max="7" width="14.140625" customWidth="1"/>
    <col min="8" max="8" width="15.28515625" customWidth="1"/>
    <col min="9" max="9" width="12.7109375" bestFit="1" customWidth="1"/>
  </cols>
  <sheetData>
    <row r="3" spans="1:8" ht="18" x14ac:dyDescent="0.25">
      <c r="A3" s="348" t="s">
        <v>250</v>
      </c>
      <c r="B3" s="348"/>
      <c r="C3" s="348"/>
      <c r="D3" s="348"/>
      <c r="E3" s="348"/>
      <c r="F3" s="348"/>
      <c r="G3" s="348"/>
    </row>
    <row r="4" spans="1:8" ht="13.5" thickBot="1" x14ac:dyDescent="0.25">
      <c r="A4" s="229" t="s">
        <v>132</v>
      </c>
      <c r="B4" s="230"/>
    </row>
    <row r="5" spans="1:8" x14ac:dyDescent="0.2">
      <c r="A5" s="22" t="s">
        <v>87</v>
      </c>
      <c r="B5" s="23" t="s">
        <v>88</v>
      </c>
      <c r="C5" s="110" t="s">
        <v>11</v>
      </c>
      <c r="D5" s="123" t="s">
        <v>230</v>
      </c>
      <c r="E5" s="115" t="s">
        <v>118</v>
      </c>
      <c r="F5" s="126"/>
      <c r="G5" s="129"/>
      <c r="H5" s="349" t="s">
        <v>124</v>
      </c>
    </row>
    <row r="6" spans="1:8" ht="12.75" customHeight="1" x14ac:dyDescent="0.2">
      <c r="A6" s="24"/>
      <c r="B6" s="25" t="s">
        <v>93</v>
      </c>
      <c r="C6" s="111"/>
      <c r="D6" s="124"/>
      <c r="E6" s="116" t="s">
        <v>9</v>
      </c>
      <c r="F6" s="127" t="s">
        <v>48</v>
      </c>
      <c r="G6" s="232" t="s">
        <v>119</v>
      </c>
      <c r="H6" s="350"/>
    </row>
    <row r="7" spans="1:8" ht="21.75" customHeight="1" thickBot="1" x14ac:dyDescent="0.25">
      <c r="A7" s="27"/>
      <c r="B7" s="198" t="s">
        <v>223</v>
      </c>
      <c r="C7" s="212" t="s">
        <v>11</v>
      </c>
      <c r="D7" s="211" t="s">
        <v>27</v>
      </c>
      <c r="E7" s="117"/>
      <c r="F7" s="128"/>
      <c r="G7" s="131"/>
      <c r="H7" s="351"/>
    </row>
    <row r="8" spans="1:8" x14ac:dyDescent="0.2">
      <c r="A8" s="29">
        <v>1</v>
      </c>
      <c r="B8" s="30" t="s">
        <v>98</v>
      </c>
      <c r="C8" s="35" t="e">
        <f>#REF!</f>
        <v>#REF!</v>
      </c>
      <c r="D8" s="35" t="e">
        <f>#REF!</f>
        <v>#REF!</v>
      </c>
      <c r="E8" s="35" t="e">
        <f>#REF!</f>
        <v>#REF!</v>
      </c>
      <c r="F8" s="35" t="e">
        <f>#REF!</f>
        <v>#REF!</v>
      </c>
      <c r="G8" s="35" t="e">
        <f>#REF!</f>
        <v>#REF!</v>
      </c>
      <c r="H8" s="48" t="e">
        <f>SUM(C8:G8)</f>
        <v>#REF!</v>
      </c>
    </row>
    <row r="9" spans="1:8" x14ac:dyDescent="0.2">
      <c r="A9" s="31">
        <v>2</v>
      </c>
      <c r="B9" s="79" t="s">
        <v>189</v>
      </c>
      <c r="C9" s="36" t="e">
        <f>#REF!</f>
        <v>#REF!</v>
      </c>
      <c r="D9" s="36" t="e">
        <f>#REF!</f>
        <v>#REF!</v>
      </c>
      <c r="E9" s="36" t="e">
        <f>#REF!</f>
        <v>#REF!</v>
      </c>
      <c r="F9" s="36" t="e">
        <f>#REF!</f>
        <v>#REF!</v>
      </c>
      <c r="G9" s="36" t="e">
        <f>#REF!</f>
        <v>#REF!</v>
      </c>
      <c r="H9" s="46" t="e">
        <f t="shared" ref="H9:H37" si="0">SUM(C9:G9)</f>
        <v>#REF!</v>
      </c>
    </row>
    <row r="10" spans="1:8" x14ac:dyDescent="0.2">
      <c r="A10" s="31">
        <v>3</v>
      </c>
      <c r="B10" s="32" t="s">
        <v>99</v>
      </c>
      <c r="C10" s="36" t="e">
        <f>#REF!</f>
        <v>#REF!</v>
      </c>
      <c r="D10" s="36" t="e">
        <f>#REF!</f>
        <v>#REF!</v>
      </c>
      <c r="E10" s="36" t="e">
        <f>#REF!</f>
        <v>#REF!</v>
      </c>
      <c r="F10" s="36" t="e">
        <f>#REF!</f>
        <v>#REF!</v>
      </c>
      <c r="G10" s="36" t="e">
        <f>#REF!</f>
        <v>#REF!</v>
      </c>
      <c r="H10" s="46" t="e">
        <f t="shared" si="0"/>
        <v>#REF!</v>
      </c>
    </row>
    <row r="11" spans="1:8" x14ac:dyDescent="0.2">
      <c r="A11" s="31">
        <v>4</v>
      </c>
      <c r="B11" s="32" t="s">
        <v>100</v>
      </c>
      <c r="C11" s="36" t="e">
        <f>#REF!</f>
        <v>#REF!</v>
      </c>
      <c r="D11" s="36" t="e">
        <f>#REF!</f>
        <v>#REF!</v>
      </c>
      <c r="E11" s="36" t="e">
        <f>#REF!</f>
        <v>#REF!</v>
      </c>
      <c r="F11" s="36" t="e">
        <f>#REF!</f>
        <v>#REF!</v>
      </c>
      <c r="G11" s="36" t="e">
        <f>#REF!</f>
        <v>#REF!</v>
      </c>
      <c r="H11" s="46" t="e">
        <f t="shared" si="0"/>
        <v>#REF!</v>
      </c>
    </row>
    <row r="12" spans="1:8" x14ac:dyDescent="0.2">
      <c r="A12" s="31">
        <v>5</v>
      </c>
      <c r="B12" s="32" t="s">
        <v>184</v>
      </c>
      <c r="C12" s="36" t="e">
        <f>#REF!</f>
        <v>#REF!</v>
      </c>
      <c r="D12" s="36" t="e">
        <f>#REF!</f>
        <v>#REF!</v>
      </c>
      <c r="E12" s="36" t="e">
        <f>#REF!</f>
        <v>#REF!</v>
      </c>
      <c r="F12" s="36" t="e">
        <f>#REF!</f>
        <v>#REF!</v>
      </c>
      <c r="G12" s="36" t="e">
        <f>#REF!</f>
        <v>#REF!</v>
      </c>
      <c r="H12" s="46" t="e">
        <f t="shared" si="0"/>
        <v>#REF!</v>
      </c>
    </row>
    <row r="13" spans="1:8" x14ac:dyDescent="0.2">
      <c r="A13" s="31">
        <v>6</v>
      </c>
      <c r="B13" s="79" t="s">
        <v>246</v>
      </c>
      <c r="C13" s="36" t="e">
        <f>#REF!</f>
        <v>#REF!</v>
      </c>
      <c r="D13" s="36" t="e">
        <f>#REF!</f>
        <v>#REF!</v>
      </c>
      <c r="E13" s="36" t="e">
        <f>#REF!</f>
        <v>#REF!</v>
      </c>
      <c r="F13" s="36" t="e">
        <f>#REF!</f>
        <v>#REF!</v>
      </c>
      <c r="G13" s="36" t="e">
        <f>#REF!</f>
        <v>#REF!</v>
      </c>
      <c r="H13" s="46" t="e">
        <f t="shared" si="0"/>
        <v>#REF!</v>
      </c>
    </row>
    <row r="14" spans="1:8" x14ac:dyDescent="0.2">
      <c r="A14" s="31">
        <v>7</v>
      </c>
      <c r="B14" s="32" t="s">
        <v>101</v>
      </c>
      <c r="C14" s="36">
        <f>'ZİRVE SİGORTA LTD. 2023'!$L3</f>
        <v>22656821.189999998</v>
      </c>
      <c r="D14" s="36">
        <f>'ZİRVE SİGORTA LTD. 2023'!$L9</f>
        <v>60828783.550000004</v>
      </c>
      <c r="E14" s="36">
        <f>'ZİRVE SİGORTA LTD. 2023'!$L20</f>
        <v>0</v>
      </c>
      <c r="F14" s="36">
        <f>'ZİRVE SİGORTA LTD. 2023'!$L22</f>
        <v>20366734.969999999</v>
      </c>
      <c r="G14" s="36">
        <f>'ZİRVE SİGORTA LTD. 2023'!$L36</f>
        <v>366734.97</v>
      </c>
      <c r="H14" s="46">
        <f t="shared" si="0"/>
        <v>104219074.68000001</v>
      </c>
    </row>
    <row r="15" spans="1:8" x14ac:dyDescent="0.2">
      <c r="A15" s="31">
        <v>8</v>
      </c>
      <c r="B15" s="32" t="s">
        <v>134</v>
      </c>
      <c r="C15" s="36" t="e">
        <f>#REF!</f>
        <v>#REF!</v>
      </c>
      <c r="D15" s="36" t="e">
        <f>#REF!</f>
        <v>#REF!</v>
      </c>
      <c r="E15" s="36" t="e">
        <f>#REF!</f>
        <v>#REF!</v>
      </c>
      <c r="F15" s="36" t="e">
        <f>#REF!</f>
        <v>#REF!</v>
      </c>
      <c r="G15" s="36" t="e">
        <f>#REF!</f>
        <v>#REF!</v>
      </c>
      <c r="H15" s="46" t="e">
        <f t="shared" si="0"/>
        <v>#REF!</v>
      </c>
    </row>
    <row r="16" spans="1:8" x14ac:dyDescent="0.2">
      <c r="A16" s="31">
        <v>9</v>
      </c>
      <c r="B16" s="32" t="s">
        <v>102</v>
      </c>
      <c r="C16" s="36">
        <f>'TÜRK SİGORTA 2023'!$L3</f>
        <v>9148206.7300000004</v>
      </c>
      <c r="D16" s="36">
        <f>'TÜRK SİGORTA 2023'!$L9</f>
        <v>9568482.9499999993</v>
      </c>
      <c r="E16" s="36">
        <f>'TÜRK SİGORTA 2023'!$L20</f>
        <v>4140.59</v>
      </c>
      <c r="F16" s="36">
        <f>'TÜRK SİGORTA 2023'!$L22</f>
        <v>18716751</v>
      </c>
      <c r="G16" s="36">
        <f>'TÜRK SİGORTA 2023'!$L37</f>
        <v>12798131.82</v>
      </c>
      <c r="H16" s="46">
        <f t="shared" si="0"/>
        <v>50235713.089999996</v>
      </c>
    </row>
    <row r="17" spans="1:8" s="54" customFormat="1" x14ac:dyDescent="0.2">
      <c r="A17" s="50">
        <v>10</v>
      </c>
      <c r="B17" s="51" t="s">
        <v>103</v>
      </c>
      <c r="C17" s="52" t="e">
        <f>#REF!</f>
        <v>#REF!</v>
      </c>
      <c r="D17" s="52" t="e">
        <f>#REF!</f>
        <v>#REF!</v>
      </c>
      <c r="E17" s="52" t="e">
        <f>#REF!</f>
        <v>#REF!</v>
      </c>
      <c r="F17" s="52" t="e">
        <f>#REF!</f>
        <v>#REF!</v>
      </c>
      <c r="G17" s="52" t="e">
        <f>#REF!</f>
        <v>#REF!</v>
      </c>
      <c r="H17" s="53" t="e">
        <f t="shared" si="0"/>
        <v>#REF!</v>
      </c>
    </row>
    <row r="18" spans="1:8" x14ac:dyDescent="0.2">
      <c r="A18" s="31">
        <v>11</v>
      </c>
      <c r="B18" s="32" t="s">
        <v>104</v>
      </c>
      <c r="C18" s="36" t="e">
        <f>#REF!</f>
        <v>#REF!</v>
      </c>
      <c r="D18" s="36" t="e">
        <f>#REF!</f>
        <v>#REF!</v>
      </c>
      <c r="E18" s="36" t="e">
        <f>#REF!</f>
        <v>#REF!</v>
      </c>
      <c r="F18" s="36" t="e">
        <f>#REF!</f>
        <v>#REF!</v>
      </c>
      <c r="G18" s="36" t="e">
        <f>#REF!</f>
        <v>#REF!</v>
      </c>
      <c r="H18" s="46" t="e">
        <f t="shared" si="0"/>
        <v>#REF!</v>
      </c>
    </row>
    <row r="19" spans="1:8" x14ac:dyDescent="0.2">
      <c r="A19" s="31">
        <v>12</v>
      </c>
      <c r="B19" s="32" t="s">
        <v>105</v>
      </c>
      <c r="C19" s="36" t="e">
        <f>#REF!</f>
        <v>#REF!</v>
      </c>
      <c r="D19" s="36" t="e">
        <f>#REF!</f>
        <v>#REF!</v>
      </c>
      <c r="E19" s="36" t="e">
        <f>#REF!</f>
        <v>#REF!</v>
      </c>
      <c r="F19" s="36" t="e">
        <f>#REF!</f>
        <v>#REF!</v>
      </c>
      <c r="G19" s="36" t="e">
        <f>#REF!</f>
        <v>#REF!</v>
      </c>
      <c r="H19" s="46" t="e">
        <f t="shared" si="0"/>
        <v>#REF!</v>
      </c>
    </row>
    <row r="20" spans="1:8" x14ac:dyDescent="0.2">
      <c r="A20" s="31">
        <v>13</v>
      </c>
      <c r="B20" s="32" t="s">
        <v>106</v>
      </c>
      <c r="C20" s="36" t="e">
        <f>#REF!</f>
        <v>#REF!</v>
      </c>
      <c r="D20" s="36" t="e">
        <f>#REF!</f>
        <v>#REF!</v>
      </c>
      <c r="E20" s="36" t="e">
        <f>#REF!</f>
        <v>#REF!</v>
      </c>
      <c r="F20" s="36" t="e">
        <f>#REF!</f>
        <v>#REF!</v>
      </c>
      <c r="G20" s="36" t="e">
        <f>#REF!</f>
        <v>#REF!</v>
      </c>
      <c r="H20" s="46" t="e">
        <f t="shared" si="0"/>
        <v>#REF!</v>
      </c>
    </row>
    <row r="21" spans="1:8" x14ac:dyDescent="0.2">
      <c r="A21" s="31">
        <v>14</v>
      </c>
      <c r="B21" s="32" t="s">
        <v>107</v>
      </c>
      <c r="C21" s="36" t="e">
        <f>#REF!</f>
        <v>#REF!</v>
      </c>
      <c r="D21" s="36" t="e">
        <f>#REF!</f>
        <v>#REF!</v>
      </c>
      <c r="E21" s="36" t="e">
        <f>#REF!</f>
        <v>#REF!</v>
      </c>
      <c r="F21" s="36" t="e">
        <f>#REF!</f>
        <v>#REF!</v>
      </c>
      <c r="G21" s="36" t="e">
        <f>#REF!</f>
        <v>#REF!</v>
      </c>
      <c r="H21" s="46" t="e">
        <f t="shared" si="0"/>
        <v>#REF!</v>
      </c>
    </row>
    <row r="22" spans="1:8" x14ac:dyDescent="0.2">
      <c r="A22" s="31">
        <v>15</v>
      </c>
      <c r="B22" s="32" t="s">
        <v>108</v>
      </c>
      <c r="C22" s="36" t="e">
        <f>#REF!</f>
        <v>#REF!</v>
      </c>
      <c r="D22" s="36" t="e">
        <f>#REF!</f>
        <v>#REF!</v>
      </c>
      <c r="E22" s="36" t="e">
        <f>#REF!</f>
        <v>#REF!</v>
      </c>
      <c r="F22" s="36" t="e">
        <f>#REF!</f>
        <v>#REF!</v>
      </c>
      <c r="G22" s="36" t="e">
        <f>#REF!</f>
        <v>#REF!</v>
      </c>
      <c r="H22" s="46" t="e">
        <f t="shared" si="0"/>
        <v>#REF!</v>
      </c>
    </row>
    <row r="23" spans="1:8" x14ac:dyDescent="0.2">
      <c r="A23" s="31">
        <v>16</v>
      </c>
      <c r="B23" s="32" t="s">
        <v>109</v>
      </c>
      <c r="C23" s="36" t="e">
        <f>#REF!</f>
        <v>#REF!</v>
      </c>
      <c r="D23" s="36" t="e">
        <f>#REF!</f>
        <v>#REF!</v>
      </c>
      <c r="E23" s="36" t="e">
        <f>#REF!</f>
        <v>#REF!</v>
      </c>
      <c r="F23" s="36" t="e">
        <f>#REF!</f>
        <v>#REF!</v>
      </c>
      <c r="G23" s="36" t="e">
        <f>#REF!</f>
        <v>#REF!</v>
      </c>
      <c r="H23" s="46" t="e">
        <f t="shared" si="0"/>
        <v>#REF!</v>
      </c>
    </row>
    <row r="24" spans="1:8" x14ac:dyDescent="0.2">
      <c r="A24" s="31">
        <v>17</v>
      </c>
      <c r="B24" s="32" t="s">
        <v>136</v>
      </c>
      <c r="C24" s="36" t="e">
        <f>#REF!</f>
        <v>#REF!</v>
      </c>
      <c r="D24" s="36" t="e">
        <f>#REF!</f>
        <v>#REF!</v>
      </c>
      <c r="E24" s="36" t="e">
        <f>#REF!</f>
        <v>#REF!</v>
      </c>
      <c r="F24" s="36" t="e">
        <f>#REF!</f>
        <v>#REF!</v>
      </c>
      <c r="G24" s="36" t="e">
        <f>#REF!</f>
        <v>#REF!</v>
      </c>
      <c r="H24" s="46" t="e">
        <f t="shared" si="0"/>
        <v>#REF!</v>
      </c>
    </row>
    <row r="25" spans="1:8" x14ac:dyDescent="0.2">
      <c r="A25" s="31">
        <v>18</v>
      </c>
      <c r="B25" s="32" t="s">
        <v>110</v>
      </c>
      <c r="C25" s="36" t="e">
        <f>#REF!</f>
        <v>#REF!</v>
      </c>
      <c r="D25" s="36" t="e">
        <f>#REF!</f>
        <v>#REF!</v>
      </c>
      <c r="E25" s="36" t="e">
        <f>#REF!</f>
        <v>#REF!</v>
      </c>
      <c r="F25" s="36" t="e">
        <f>#REF!</f>
        <v>#REF!</v>
      </c>
      <c r="G25" s="36" t="e">
        <f>#REF!</f>
        <v>#REF!</v>
      </c>
      <c r="H25" s="46" t="e">
        <f>SUM(C25:G25)</f>
        <v>#REF!</v>
      </c>
    </row>
    <row r="26" spans="1:8" x14ac:dyDescent="0.2">
      <c r="A26" s="31">
        <v>19</v>
      </c>
      <c r="B26" s="32" t="s">
        <v>120</v>
      </c>
      <c r="C26" s="36" t="e">
        <f>#REF!</f>
        <v>#REF!</v>
      </c>
      <c r="D26" s="36" t="e">
        <f>#REF!</f>
        <v>#REF!</v>
      </c>
      <c r="E26" s="36" t="e">
        <f>#REF!</f>
        <v>#REF!</v>
      </c>
      <c r="F26" s="36" t="e">
        <f>#REF!</f>
        <v>#REF!</v>
      </c>
      <c r="G26" s="36" t="e">
        <f>#REF!</f>
        <v>#REF!</v>
      </c>
      <c r="H26" s="46" t="e">
        <f t="shared" si="0"/>
        <v>#REF!</v>
      </c>
    </row>
    <row r="27" spans="1:8" x14ac:dyDescent="0.2">
      <c r="A27" s="31">
        <v>20</v>
      </c>
      <c r="B27" s="32" t="s">
        <v>131</v>
      </c>
      <c r="C27" s="36" t="e">
        <f>#REF!</f>
        <v>#REF!</v>
      </c>
      <c r="D27" s="36" t="e">
        <f>#REF!</f>
        <v>#REF!</v>
      </c>
      <c r="E27" s="36" t="e">
        <f>#REF!</f>
        <v>#REF!</v>
      </c>
      <c r="F27" s="36" t="e">
        <f>#REF!</f>
        <v>#REF!</v>
      </c>
      <c r="G27" s="36" t="e">
        <f>#REF!</f>
        <v>#REF!</v>
      </c>
      <c r="H27" s="46" t="e">
        <f t="shared" si="0"/>
        <v>#REF!</v>
      </c>
    </row>
    <row r="28" spans="1:8" x14ac:dyDescent="0.2">
      <c r="A28" s="31">
        <v>21</v>
      </c>
      <c r="B28" s="32" t="s">
        <v>113</v>
      </c>
      <c r="C28" s="36" t="e">
        <f>#REF!</f>
        <v>#REF!</v>
      </c>
      <c r="D28" s="36" t="e">
        <f>#REF!</f>
        <v>#REF!</v>
      </c>
      <c r="E28" s="36" t="e">
        <f>#REF!</f>
        <v>#REF!</v>
      </c>
      <c r="F28" s="36" t="e">
        <f>#REF!</f>
        <v>#REF!</v>
      </c>
      <c r="G28" s="36" t="e">
        <f>#REF!</f>
        <v>#REF!</v>
      </c>
      <c r="H28" s="46" t="e">
        <f t="shared" si="0"/>
        <v>#REF!</v>
      </c>
    </row>
    <row r="29" spans="1:8" x14ac:dyDescent="0.2">
      <c r="A29" s="31">
        <v>22</v>
      </c>
      <c r="B29" s="32" t="s">
        <v>114</v>
      </c>
      <c r="C29" s="36" t="e">
        <f>#REF!</f>
        <v>#REF!</v>
      </c>
      <c r="D29" s="36" t="e">
        <f>#REF!</f>
        <v>#REF!</v>
      </c>
      <c r="E29" s="36" t="e">
        <f>#REF!</f>
        <v>#REF!</v>
      </c>
      <c r="F29" s="36" t="e">
        <f>#REF!</f>
        <v>#REF!</v>
      </c>
      <c r="G29" s="36" t="e">
        <f>#REF!</f>
        <v>#REF!</v>
      </c>
      <c r="H29" s="46" t="e">
        <f t="shared" si="0"/>
        <v>#REF!</v>
      </c>
    </row>
    <row r="30" spans="1:8" x14ac:dyDescent="0.2">
      <c r="A30" s="31">
        <v>23</v>
      </c>
      <c r="B30" s="32" t="s">
        <v>115</v>
      </c>
      <c r="C30" s="36" t="e">
        <f>#REF!</f>
        <v>#REF!</v>
      </c>
      <c r="D30" s="36" t="e">
        <f>#REF!</f>
        <v>#REF!</v>
      </c>
      <c r="E30" s="36" t="e">
        <f>#REF!</f>
        <v>#REF!</v>
      </c>
      <c r="F30" s="36" t="e">
        <f>#REF!</f>
        <v>#REF!</v>
      </c>
      <c r="G30" s="36" t="e">
        <f>#REF!</f>
        <v>#REF!</v>
      </c>
      <c r="H30" s="46" t="e">
        <f t="shared" si="0"/>
        <v>#REF!</v>
      </c>
    </row>
    <row r="31" spans="1:8" x14ac:dyDescent="0.2">
      <c r="A31" s="31">
        <v>24</v>
      </c>
      <c r="B31" s="32" t="s">
        <v>247</v>
      </c>
      <c r="C31" s="36" t="e">
        <f>#REF!</f>
        <v>#REF!</v>
      </c>
      <c r="D31" s="36" t="e">
        <f>#REF!</f>
        <v>#REF!</v>
      </c>
      <c r="E31" s="36" t="e">
        <f>#REF!</f>
        <v>#REF!</v>
      </c>
      <c r="F31" s="36" t="e">
        <f>#REF!</f>
        <v>#REF!</v>
      </c>
      <c r="G31" s="36" t="e">
        <f>#REF!</f>
        <v>#REF!</v>
      </c>
      <c r="H31" s="46" t="e">
        <f t="shared" si="0"/>
        <v>#REF!</v>
      </c>
    </row>
    <row r="32" spans="1:8" x14ac:dyDescent="0.2">
      <c r="A32" s="31">
        <v>25</v>
      </c>
      <c r="B32" s="32" t="s">
        <v>116</v>
      </c>
      <c r="C32" s="36" t="e">
        <f>#REF!</f>
        <v>#REF!</v>
      </c>
      <c r="D32" s="36" t="e">
        <f>#REF!</f>
        <v>#REF!</v>
      </c>
      <c r="E32" s="36" t="e">
        <f>#REF!</f>
        <v>#REF!</v>
      </c>
      <c r="F32" s="36" t="e">
        <f>#REF!</f>
        <v>#REF!</v>
      </c>
      <c r="G32" s="36" t="e">
        <f>#REF!</f>
        <v>#REF!</v>
      </c>
      <c r="H32" s="46" t="e">
        <f t="shared" si="0"/>
        <v>#REF!</v>
      </c>
    </row>
    <row r="33" spans="1:9" x14ac:dyDescent="0.2">
      <c r="A33" s="31">
        <v>26</v>
      </c>
      <c r="B33" s="32" t="s">
        <v>185</v>
      </c>
      <c r="C33" s="36" t="e">
        <f>#REF!</f>
        <v>#REF!</v>
      </c>
      <c r="D33" s="36" t="e">
        <f>#REF!</f>
        <v>#REF!</v>
      </c>
      <c r="E33" s="36" t="e">
        <f>#REF!</f>
        <v>#REF!</v>
      </c>
      <c r="F33" s="36" t="e">
        <f>#REF!</f>
        <v>#REF!</v>
      </c>
      <c r="G33" s="36" t="e">
        <f>#REF!</f>
        <v>#REF!</v>
      </c>
      <c r="H33" s="46" t="e">
        <f t="shared" si="0"/>
        <v>#REF!</v>
      </c>
    </row>
    <row r="34" spans="1:9" x14ac:dyDescent="0.2">
      <c r="A34" s="31">
        <v>27</v>
      </c>
      <c r="B34" s="32" t="s">
        <v>122</v>
      </c>
      <c r="C34" s="36" t="e">
        <f>#REF!</f>
        <v>#REF!</v>
      </c>
      <c r="D34" s="36" t="e">
        <f>#REF!</f>
        <v>#REF!</v>
      </c>
      <c r="E34" s="36" t="e">
        <f>#REF!</f>
        <v>#REF!</v>
      </c>
      <c r="F34" s="36" t="e">
        <f>#REF!</f>
        <v>#REF!</v>
      </c>
      <c r="G34" s="36" t="e">
        <f>#REF!</f>
        <v>#REF!</v>
      </c>
      <c r="H34" s="46" t="e">
        <f>SUM(C34:G34)</f>
        <v>#REF!</v>
      </c>
    </row>
    <row r="35" spans="1:9" x14ac:dyDescent="0.2">
      <c r="A35" s="31">
        <v>28</v>
      </c>
      <c r="B35" s="32" t="s">
        <v>127</v>
      </c>
      <c r="C35" s="36" t="e">
        <f>#REF!</f>
        <v>#REF!</v>
      </c>
      <c r="D35" s="36" t="e">
        <f>#REF!</f>
        <v>#REF!</v>
      </c>
      <c r="E35" s="36" t="e">
        <f>#REF!</f>
        <v>#REF!</v>
      </c>
      <c r="F35" s="36" t="e">
        <f>#REF!</f>
        <v>#REF!</v>
      </c>
      <c r="G35" s="36" t="e">
        <f>#REF!</f>
        <v>#REF!</v>
      </c>
      <c r="H35" s="46" t="e">
        <f t="shared" si="0"/>
        <v>#REF!</v>
      </c>
    </row>
    <row r="36" spans="1:9" x14ac:dyDescent="0.2">
      <c r="A36" s="31">
        <v>29</v>
      </c>
      <c r="B36" s="79" t="s">
        <v>179</v>
      </c>
      <c r="C36" s="36" t="e">
        <f>#REF!</f>
        <v>#REF!</v>
      </c>
      <c r="D36" s="36" t="e">
        <f>#REF!</f>
        <v>#REF!</v>
      </c>
      <c r="E36" s="36" t="e">
        <f>#REF!</f>
        <v>#REF!</v>
      </c>
      <c r="F36" s="36" t="e">
        <f>#REF!</f>
        <v>#REF!</v>
      </c>
      <c r="G36" s="36" t="e">
        <f>#REF!</f>
        <v>#REF!</v>
      </c>
      <c r="H36" s="46" t="e">
        <f t="shared" si="0"/>
        <v>#REF!</v>
      </c>
    </row>
    <row r="37" spans="1:9" x14ac:dyDescent="0.2">
      <c r="A37" s="31">
        <v>30</v>
      </c>
      <c r="B37" s="79" t="s">
        <v>140</v>
      </c>
      <c r="C37" s="36" t="e">
        <f>#REF!</f>
        <v>#REF!</v>
      </c>
      <c r="D37" s="36" t="e">
        <f>#REF!</f>
        <v>#REF!</v>
      </c>
      <c r="E37" s="36" t="e">
        <f>#REF!</f>
        <v>#REF!</v>
      </c>
      <c r="F37" s="36" t="e">
        <f>#REF!</f>
        <v>#REF!</v>
      </c>
      <c r="G37" s="36" t="e">
        <f>#REF!</f>
        <v>#REF!</v>
      </c>
      <c r="H37" s="46" t="e">
        <f t="shared" si="0"/>
        <v>#REF!</v>
      </c>
    </row>
    <row r="38" spans="1:9" ht="21" customHeight="1" x14ac:dyDescent="0.2">
      <c r="A38" s="31"/>
      <c r="B38" s="33" t="s">
        <v>117</v>
      </c>
      <c r="C38" s="34" t="e">
        <f t="shared" ref="C38:H38" si="1">SUM(C8:C37)</f>
        <v>#REF!</v>
      </c>
      <c r="D38" s="34" t="e">
        <f t="shared" si="1"/>
        <v>#REF!</v>
      </c>
      <c r="E38" s="34" t="e">
        <f t="shared" si="1"/>
        <v>#REF!</v>
      </c>
      <c r="F38" s="34" t="e">
        <f t="shared" si="1"/>
        <v>#REF!</v>
      </c>
      <c r="G38" s="34" t="e">
        <f t="shared" si="1"/>
        <v>#REF!</v>
      </c>
      <c r="H38" s="132" t="e">
        <f t="shared" si="1"/>
        <v>#REF!</v>
      </c>
      <c r="I38" s="11" t="e">
        <f>'KONSOLİDEBİLANÇO (1)'!L45-'Pasif (4)'!H38</f>
        <v>#REF!</v>
      </c>
    </row>
    <row r="39" spans="1:9" x14ac:dyDescent="0.2">
      <c r="C39" s="11"/>
      <c r="D39" s="11"/>
      <c r="E39" s="11"/>
      <c r="F39" s="11"/>
      <c r="G39" s="11"/>
      <c r="H39" s="11"/>
    </row>
    <row r="40" spans="1:9" x14ac:dyDescent="0.2">
      <c r="C40" s="11"/>
      <c r="D40" s="11"/>
      <c r="E40" s="11"/>
      <c r="F40" s="11"/>
      <c r="G40" s="11"/>
      <c r="H40" s="11"/>
    </row>
  </sheetData>
  <mergeCells count="2">
    <mergeCell ref="A3:G3"/>
    <mergeCell ref="H5:H7"/>
  </mergeCells>
  <printOptions horizontalCentered="1"/>
  <pageMargins left="0.38" right="0.37" top="0.78740157480314965" bottom="0.78740157480314965" header="0.39370078740157483" footer="0.51181102362204722"/>
  <pageSetup paperSize="9" orientation="landscape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AG48"/>
  <sheetViews>
    <sheetView topLeftCell="S1" workbookViewId="0">
      <selection activeCell="AE3" sqref="AE3"/>
    </sheetView>
  </sheetViews>
  <sheetFormatPr defaultRowHeight="12.75" x14ac:dyDescent="0.2"/>
  <cols>
    <col min="1" max="1" width="2.7109375" customWidth="1"/>
    <col min="2" max="2" width="7.5703125" customWidth="1"/>
    <col min="5" max="5" width="15.5703125" customWidth="1"/>
    <col min="6" max="6" width="4.42578125" customWidth="1"/>
    <col min="7" max="7" width="12.5703125" style="49" customWidth="1"/>
    <col min="8" max="8" width="12" style="49" customWidth="1"/>
    <col min="9" max="13" width="12.7109375" style="49" customWidth="1"/>
    <col min="14" max="15" width="12.7109375" style="40" customWidth="1"/>
    <col min="16" max="16" width="13.5703125" style="49" customWidth="1"/>
    <col min="17" max="17" width="10.5703125" style="49" customWidth="1"/>
    <col min="19" max="19" width="6.5703125" customWidth="1"/>
    <col min="20" max="20" width="31.7109375" customWidth="1"/>
    <col min="21" max="21" width="4" customWidth="1"/>
    <col min="22" max="22" width="12.42578125" style="49" customWidth="1"/>
    <col min="23" max="23" width="9.5703125" style="49" customWidth="1"/>
    <col min="24" max="30" width="12.7109375" style="49" customWidth="1"/>
    <col min="31" max="31" width="13.140625" style="49" customWidth="1"/>
    <col min="32" max="32" width="13.7109375" customWidth="1"/>
  </cols>
  <sheetData>
    <row r="1" spans="1:33" ht="13.5" thickBot="1" x14ac:dyDescent="0.25">
      <c r="A1" s="329" t="s">
        <v>238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</row>
    <row r="2" spans="1:33" ht="13.5" thickTop="1" x14ac:dyDescent="0.2">
      <c r="A2" s="330" t="s">
        <v>8</v>
      </c>
      <c r="B2" s="330"/>
      <c r="C2" s="330"/>
      <c r="D2" s="330"/>
      <c r="E2" s="330"/>
      <c r="F2" s="38"/>
      <c r="G2" s="221">
        <v>2010</v>
      </c>
      <c r="H2" s="152">
        <v>2011</v>
      </c>
      <c r="I2" s="221">
        <v>2012</v>
      </c>
      <c r="J2" s="152">
        <v>2013</v>
      </c>
      <c r="K2" s="221">
        <v>2014</v>
      </c>
      <c r="L2" s="152">
        <v>2015</v>
      </c>
      <c r="M2" s="221">
        <v>2016</v>
      </c>
      <c r="N2" s="253">
        <v>2017</v>
      </c>
      <c r="O2" s="253">
        <v>2018</v>
      </c>
      <c r="P2" s="257">
        <v>2019</v>
      </c>
      <c r="Q2" s="170"/>
      <c r="R2" s="331" t="s">
        <v>9</v>
      </c>
      <c r="S2" s="332"/>
      <c r="T2" s="332"/>
      <c r="U2" s="39"/>
      <c r="V2" s="222">
        <v>2010</v>
      </c>
      <c r="W2" s="180">
        <v>2011</v>
      </c>
      <c r="X2" s="222">
        <v>2012</v>
      </c>
      <c r="Y2" s="180">
        <v>2013</v>
      </c>
      <c r="Z2" s="222">
        <v>2014</v>
      </c>
      <c r="AA2" s="180">
        <v>2015</v>
      </c>
      <c r="AB2" s="222">
        <v>2016</v>
      </c>
      <c r="AC2" s="222">
        <v>2017</v>
      </c>
      <c r="AD2" s="222">
        <v>2018</v>
      </c>
      <c r="AE2" s="256">
        <v>2019</v>
      </c>
      <c r="AF2" s="11"/>
    </row>
    <row r="3" spans="1:33" x14ac:dyDescent="0.2">
      <c r="A3" s="1" t="s">
        <v>0</v>
      </c>
      <c r="B3" s="333" t="s">
        <v>10</v>
      </c>
      <c r="C3" s="333"/>
      <c r="D3" s="333"/>
      <c r="E3" s="333"/>
      <c r="F3" s="2"/>
      <c r="G3" s="178">
        <v>50546848</v>
      </c>
      <c r="H3" s="178">
        <v>72446148</v>
      </c>
      <c r="I3" s="178">
        <v>85530420</v>
      </c>
      <c r="J3" s="178">
        <v>98595430</v>
      </c>
      <c r="K3" s="178">
        <v>113923607</v>
      </c>
      <c r="L3" s="178">
        <v>128669529</v>
      </c>
      <c r="M3" s="178">
        <v>154239370</v>
      </c>
      <c r="N3" s="178">
        <v>183335808</v>
      </c>
      <c r="O3" s="178">
        <v>226720564</v>
      </c>
      <c r="P3" s="155" t="e">
        <f>P4+P5+P6+P7+P8</f>
        <v>#REF!</v>
      </c>
      <c r="Q3" s="155"/>
      <c r="R3" s="3" t="s">
        <v>0</v>
      </c>
      <c r="S3" s="334" t="s">
        <v>11</v>
      </c>
      <c r="T3" s="334"/>
      <c r="U3" s="4"/>
      <c r="V3" s="184">
        <v>35658450</v>
      </c>
      <c r="W3" s="184">
        <v>36035146</v>
      </c>
      <c r="X3" s="184">
        <v>40472178</v>
      </c>
      <c r="Y3" s="184">
        <v>37054743</v>
      </c>
      <c r="Z3" s="184">
        <v>44810213</v>
      </c>
      <c r="AA3" s="184">
        <v>54611359</v>
      </c>
      <c r="AB3" s="184">
        <v>51381341</v>
      </c>
      <c r="AC3" s="184">
        <v>67203494</v>
      </c>
      <c r="AD3" s="184">
        <v>92072374</v>
      </c>
      <c r="AE3" s="165" t="e">
        <f>AE4+AE5+AE6+AE7</f>
        <v>#REF!</v>
      </c>
      <c r="AF3" s="11"/>
      <c r="AG3" s="11"/>
    </row>
    <row r="4" spans="1:33" x14ac:dyDescent="0.2">
      <c r="A4" s="6"/>
      <c r="B4" s="5" t="s">
        <v>12</v>
      </c>
      <c r="C4" s="335" t="s">
        <v>13</v>
      </c>
      <c r="D4" s="335"/>
      <c r="E4" s="335"/>
      <c r="F4" s="5"/>
      <c r="G4" s="169">
        <v>2379193</v>
      </c>
      <c r="H4" s="169">
        <v>3232655</v>
      </c>
      <c r="I4" s="169">
        <v>5282534</v>
      </c>
      <c r="J4" s="169">
        <v>6480232</v>
      </c>
      <c r="K4" s="169">
        <v>7246174</v>
      </c>
      <c r="L4" s="169">
        <v>9734300</v>
      </c>
      <c r="M4" s="169">
        <v>5938849</v>
      </c>
      <c r="N4" s="254">
        <v>8731942</v>
      </c>
      <c r="O4" s="254">
        <v>7937608</v>
      </c>
      <c r="P4" s="156" t="e">
        <f>#REF!+#REF!+#REF!+#REF!+#REF!+#REF!+'ZİRVE SİGORTA LTD. 2023'!G4+#REF!+'TÜRK SİGORTA 2023'!G4+#REF!+#REF!+#REF!+#REF!+#REF!+#REF!+#REF!+#REF!+#REF!+#REF!+#REF!+#REF!+#REF!+#REF!+#REF!+#REF!+#REF!+#REF!+#REF!+#REF!+#REF!</f>
        <v>#REF!</v>
      </c>
      <c r="Q4" s="156"/>
      <c r="R4" s="7"/>
      <c r="S4" s="4" t="s">
        <v>12</v>
      </c>
      <c r="T4" s="4" t="s">
        <v>14</v>
      </c>
      <c r="U4" s="4"/>
      <c r="V4" s="162">
        <v>19621761</v>
      </c>
      <c r="W4" s="162">
        <v>17084582</v>
      </c>
      <c r="X4" s="162">
        <v>20019080</v>
      </c>
      <c r="Y4" s="162">
        <v>19465608</v>
      </c>
      <c r="Z4" s="162">
        <v>25156994</v>
      </c>
      <c r="AA4" s="162">
        <v>30560881</v>
      </c>
      <c r="AB4" s="162">
        <v>23867929</v>
      </c>
      <c r="AC4" s="162">
        <v>33629438</v>
      </c>
      <c r="AD4" s="162">
        <v>44091077</v>
      </c>
      <c r="AE4" s="156" t="e">
        <f>#REF!+#REF!+#REF!+#REF!+#REF!+#REF!+'ZİRVE SİGORTA LTD. 2023'!L4+#REF!+'TÜRK SİGORTA 2023'!L4+#REF!+#REF!+#REF!+#REF!+#REF!+#REF!+#REF!+#REF!+#REF!+#REF!+#REF!+#REF!+#REF!+#REF!+#REF!+#REF!+#REF!+#REF!+#REF!+#REF!+#REF!</f>
        <v>#REF!</v>
      </c>
      <c r="AF4" s="11"/>
      <c r="AG4" s="11"/>
    </row>
    <row r="5" spans="1:33" x14ac:dyDescent="0.2">
      <c r="A5" s="6"/>
      <c r="B5" s="5" t="s">
        <v>15</v>
      </c>
      <c r="C5" s="336" t="s">
        <v>128</v>
      </c>
      <c r="D5" s="335"/>
      <c r="E5" s="335"/>
      <c r="F5" s="5"/>
      <c r="G5" s="169">
        <v>645803</v>
      </c>
      <c r="H5" s="169">
        <v>815545</v>
      </c>
      <c r="I5" s="169">
        <v>202150</v>
      </c>
      <c r="J5" s="169">
        <v>231815</v>
      </c>
      <c r="K5" s="169">
        <v>2743270</v>
      </c>
      <c r="L5" s="169">
        <v>0</v>
      </c>
      <c r="M5" s="169">
        <v>-759768</v>
      </c>
      <c r="N5" s="254">
        <v>-465075</v>
      </c>
      <c r="O5" s="254">
        <v>2140853</v>
      </c>
      <c r="P5" s="156" t="e">
        <f>#REF!+#REF!+#REF!+#REF!+#REF!+#REF!+'ZİRVE SİGORTA LTD. 2023'!G5+#REF!+'TÜRK SİGORTA 2023'!G5+#REF!+#REF!+#REF!+#REF!+#REF!+#REF!+#REF!+#REF!+#REF!+#REF!+#REF!+#REF!+#REF!+#REF!+#REF!+#REF!+#REF!+#REF!+#REF!+#REF!+#REF!</f>
        <v>#REF!</v>
      </c>
      <c r="Q5" s="156"/>
      <c r="R5" s="7"/>
      <c r="S5" s="4" t="s">
        <v>17</v>
      </c>
      <c r="T5" s="4" t="s">
        <v>18</v>
      </c>
      <c r="U5" s="4"/>
      <c r="V5" s="162">
        <v>32834</v>
      </c>
      <c r="W5" s="162">
        <v>0</v>
      </c>
      <c r="X5" s="162">
        <v>0</v>
      </c>
      <c r="Y5" s="162">
        <v>0</v>
      </c>
      <c r="Z5" s="162">
        <v>0</v>
      </c>
      <c r="AA5" s="162">
        <v>0</v>
      </c>
      <c r="AB5" s="162">
        <v>0</v>
      </c>
      <c r="AC5" s="162">
        <v>64518</v>
      </c>
      <c r="AD5" s="162">
        <v>0</v>
      </c>
      <c r="AE5" s="156" t="e">
        <f>#REF!+#REF!+#REF!+#REF!+#REF!+#REF!+'ZİRVE SİGORTA LTD. 2023'!L5+#REF!+'TÜRK SİGORTA 2023'!L5+#REF!+#REF!+#REF!+#REF!+#REF!+#REF!+#REF!+#REF!+#REF!+#REF!+#REF!+#REF!+#REF!+#REF!+#REF!+#REF!+#REF!+#REF!+#REF!+#REF!+#REF!</f>
        <v>#REF!</v>
      </c>
      <c r="AF5" s="11"/>
      <c r="AG5" s="11"/>
    </row>
    <row r="6" spans="1:33" x14ac:dyDescent="0.2">
      <c r="A6" s="6"/>
      <c r="B6" s="5" t="s">
        <v>19</v>
      </c>
      <c r="C6" s="336" t="s">
        <v>20</v>
      </c>
      <c r="D6" s="335"/>
      <c r="E6" s="335"/>
      <c r="F6" s="5"/>
      <c r="G6" s="169">
        <v>4424</v>
      </c>
      <c r="H6" s="169">
        <v>0</v>
      </c>
      <c r="I6" s="169">
        <v>0</v>
      </c>
      <c r="J6" s="169">
        <v>0</v>
      </c>
      <c r="K6" s="169">
        <v>0</v>
      </c>
      <c r="L6" s="169">
        <v>0</v>
      </c>
      <c r="M6" s="169">
        <v>23385</v>
      </c>
      <c r="N6" s="254">
        <v>31495</v>
      </c>
      <c r="O6" s="254">
        <v>430525</v>
      </c>
      <c r="P6" s="156" t="e">
        <f>#REF!+#REF!+#REF!+#REF!+#REF!+#REF!+'ZİRVE SİGORTA LTD. 2023'!G6+#REF!+'TÜRK SİGORTA 2023'!G6+#REF!+#REF!+#REF!+#REF!+#REF!+#REF!+#REF!+#REF!+#REF!+#REF!+#REF!+#REF!+#REF!+#REF!+#REF!+#REF!+#REF!+#REF!+#REF!+#REF!+#REF!</f>
        <v>#REF!</v>
      </c>
      <c r="Q6" s="156"/>
      <c r="R6" s="7"/>
      <c r="S6" s="4" t="s">
        <v>19</v>
      </c>
      <c r="T6" s="4" t="s">
        <v>21</v>
      </c>
      <c r="U6" s="4"/>
      <c r="V6" s="162">
        <v>3328328</v>
      </c>
      <c r="W6" s="162">
        <v>2362803</v>
      </c>
      <c r="X6" s="162">
        <v>2860029</v>
      </c>
      <c r="Y6" s="162">
        <v>2990968</v>
      </c>
      <c r="Z6" s="162">
        <v>3280184</v>
      </c>
      <c r="AA6" s="162">
        <v>4851606</v>
      </c>
      <c r="AB6" s="162">
        <v>4762319</v>
      </c>
      <c r="AC6" s="162">
        <v>7872665</v>
      </c>
      <c r="AD6" s="162">
        <v>11376034</v>
      </c>
      <c r="AE6" s="156" t="e">
        <f>#REF!+#REF!+#REF!+#REF!+#REF!+#REF!+'ZİRVE SİGORTA LTD. 2023'!L6+#REF!+'TÜRK SİGORTA 2023'!L6+#REF!+#REF!+#REF!+#REF!+#REF!+#REF!+#REF!+#REF!+#REF!+#REF!+#REF!+#REF!+#REF!+#REF!+#REF!+#REF!+#REF!+#REF!+#REF!+#REF!+#REF!</f>
        <v>#REF!</v>
      </c>
      <c r="AF6" s="11"/>
      <c r="AG6" s="11"/>
    </row>
    <row r="7" spans="1:33" x14ac:dyDescent="0.2">
      <c r="A7" s="6"/>
      <c r="B7" s="5" t="s">
        <v>22</v>
      </c>
      <c r="C7" s="336" t="s">
        <v>129</v>
      </c>
      <c r="D7" s="335"/>
      <c r="E7" s="335"/>
      <c r="F7" s="5"/>
      <c r="G7" s="169">
        <v>47115507</v>
      </c>
      <c r="H7" s="169">
        <v>68135858</v>
      </c>
      <c r="I7" s="169">
        <v>78038553</v>
      </c>
      <c r="J7" s="169">
        <v>90821109</v>
      </c>
      <c r="K7" s="169">
        <v>103934163</v>
      </c>
      <c r="L7" s="169">
        <v>118935229</v>
      </c>
      <c r="M7" s="169">
        <v>148264404</v>
      </c>
      <c r="N7" s="254">
        <v>171675318</v>
      </c>
      <c r="O7" s="254">
        <v>213714594</v>
      </c>
      <c r="P7" s="156" t="e">
        <f>#REF!+#REF!+#REF!+#REF!+#REF!+#REF!+'ZİRVE SİGORTA LTD. 2023'!G7+#REF!+'TÜRK SİGORTA 2023'!G7+#REF!+#REF!+#REF!+#REF!+#REF!+#REF!+#REF!+#REF!+#REF!+#REF!+#REF!+#REF!+#REF!+#REF!+#REF!+#REF!+#REF!+#REF!+#REF!+#REF!+#REF!</f>
        <v>#REF!</v>
      </c>
      <c r="Q7" s="156"/>
      <c r="R7" s="7"/>
      <c r="S7" s="4" t="s">
        <v>22</v>
      </c>
      <c r="T7" s="4" t="s">
        <v>24</v>
      </c>
      <c r="U7" s="4"/>
      <c r="V7" s="162">
        <v>12675524</v>
      </c>
      <c r="W7" s="162">
        <v>16587761</v>
      </c>
      <c r="X7" s="162">
        <v>17593069</v>
      </c>
      <c r="Y7" s="162">
        <v>14598167</v>
      </c>
      <c r="Z7" s="162">
        <v>16373035</v>
      </c>
      <c r="AA7" s="162">
        <v>19198872</v>
      </c>
      <c r="AB7" s="162">
        <v>22751093</v>
      </c>
      <c r="AC7" s="162">
        <v>25636873</v>
      </c>
      <c r="AD7" s="162">
        <v>36605263</v>
      </c>
      <c r="AE7" s="156" t="e">
        <f>#REF!+#REF!+#REF!+#REF!+#REF!+#REF!+'ZİRVE SİGORTA LTD. 2023'!L7+#REF!+'TÜRK SİGORTA 2023'!L7+#REF!+#REF!+#REF!+#REF!+#REF!+#REF!+#REF!+#REF!+#REF!+#REF!+#REF!+#REF!+#REF!+#REF!+#REF!+#REF!+#REF!+#REF!+#REF!+#REF!+#REF!</f>
        <v>#REF!</v>
      </c>
      <c r="AF7" s="11"/>
      <c r="AG7" s="11"/>
    </row>
    <row r="8" spans="1:33" x14ac:dyDescent="0.2">
      <c r="A8" s="6"/>
      <c r="B8" s="5" t="s">
        <v>25</v>
      </c>
      <c r="C8" s="336" t="s">
        <v>130</v>
      </c>
      <c r="D8" s="335"/>
      <c r="E8" s="335"/>
      <c r="F8" s="5"/>
      <c r="G8" s="169">
        <v>401921</v>
      </c>
      <c r="H8" s="169">
        <v>262090</v>
      </c>
      <c r="I8" s="169">
        <v>2007183</v>
      </c>
      <c r="J8" s="169">
        <v>1062274</v>
      </c>
      <c r="K8" s="169">
        <v>0</v>
      </c>
      <c r="L8" s="169">
        <v>0</v>
      </c>
      <c r="M8" s="169">
        <v>772500</v>
      </c>
      <c r="N8" s="254">
        <v>3362128</v>
      </c>
      <c r="O8" s="254">
        <v>2496984</v>
      </c>
      <c r="P8" s="156" t="e">
        <f>#REF!+#REF!+#REF!+#REF!+#REF!+#REF!+'ZİRVE SİGORTA LTD. 2023'!G8+#REF!+'TÜRK SİGORTA 2023'!G8+#REF!+#REF!+#REF!+#REF!+#REF!+#REF!+#REF!+#REF!+#REF!+#REF!+#REF!+#REF!+#REF!+#REF!+#REF!+#REF!+#REF!+#REF!+#REF!+#REF!+#REF!</f>
        <v>#REF!</v>
      </c>
      <c r="Q8" s="156"/>
      <c r="R8" s="7"/>
      <c r="S8" s="4"/>
      <c r="T8" s="4"/>
      <c r="U8" s="4"/>
      <c r="V8" s="162"/>
      <c r="W8" s="162"/>
      <c r="X8" s="162"/>
      <c r="Y8" s="162"/>
      <c r="Z8" s="162"/>
      <c r="AA8" s="162"/>
      <c r="AB8" s="162"/>
      <c r="AC8" s="162"/>
      <c r="AD8" s="162"/>
      <c r="AE8" s="158"/>
      <c r="AF8" s="11"/>
      <c r="AG8" s="11"/>
    </row>
    <row r="9" spans="1:33" x14ac:dyDescent="0.2">
      <c r="A9" s="5"/>
      <c r="B9" s="5"/>
      <c r="C9" s="335"/>
      <c r="D9" s="335"/>
      <c r="E9" s="335"/>
      <c r="F9" s="5"/>
      <c r="G9" s="169"/>
      <c r="H9" s="169"/>
      <c r="I9" s="169"/>
      <c r="J9" s="169"/>
      <c r="K9" s="169"/>
      <c r="L9" s="169"/>
      <c r="M9" s="169"/>
      <c r="N9" s="254"/>
      <c r="O9" s="254"/>
      <c r="P9" s="156"/>
      <c r="Q9" s="156"/>
      <c r="R9" s="7" t="s">
        <v>3</v>
      </c>
      <c r="S9" s="328" t="s">
        <v>27</v>
      </c>
      <c r="T9" s="328"/>
      <c r="U9" s="4"/>
      <c r="V9" s="184">
        <v>27736020</v>
      </c>
      <c r="W9" s="184">
        <v>44697096</v>
      </c>
      <c r="X9" s="184">
        <v>50062441</v>
      </c>
      <c r="Y9" s="184">
        <v>58655693</v>
      </c>
      <c r="Z9" s="184">
        <v>71601933</v>
      </c>
      <c r="AA9" s="184">
        <v>78323933</v>
      </c>
      <c r="AB9" s="184">
        <v>89567172</v>
      </c>
      <c r="AC9" s="184">
        <v>107276855</v>
      </c>
      <c r="AD9" s="184">
        <v>153448537</v>
      </c>
      <c r="AE9" s="159" t="e">
        <f>AE11+AE14+AE18</f>
        <v>#REF!</v>
      </c>
      <c r="AF9" s="11"/>
      <c r="AG9" s="11"/>
    </row>
    <row r="10" spans="1:33" x14ac:dyDescent="0.2">
      <c r="A10" s="6" t="s">
        <v>3</v>
      </c>
      <c r="B10" s="338" t="s">
        <v>28</v>
      </c>
      <c r="C10" s="338"/>
      <c r="D10" s="338"/>
      <c r="E10" s="338"/>
      <c r="F10" s="5"/>
      <c r="G10" s="177">
        <v>2301247</v>
      </c>
      <c r="H10" s="177">
        <v>8489936</v>
      </c>
      <c r="I10" s="177">
        <v>11417133</v>
      </c>
      <c r="J10" s="177">
        <v>1608808</v>
      </c>
      <c r="K10" s="177">
        <v>3082960</v>
      </c>
      <c r="L10" s="177">
        <v>3932406</v>
      </c>
      <c r="M10" s="177">
        <v>1279093</v>
      </c>
      <c r="N10" s="177">
        <v>400763</v>
      </c>
      <c r="O10" s="177">
        <v>2272420</v>
      </c>
      <c r="P10" s="157" t="e">
        <f>P11-P12</f>
        <v>#REF!</v>
      </c>
      <c r="Q10" s="157"/>
      <c r="R10" s="7" t="s">
        <v>1</v>
      </c>
      <c r="S10" s="337" t="s">
        <v>29</v>
      </c>
      <c r="T10" s="337"/>
      <c r="U10" s="4"/>
      <c r="V10" s="185">
        <v>27360832</v>
      </c>
      <c r="W10" s="185">
        <v>44956468</v>
      </c>
      <c r="X10" s="185">
        <v>48978839</v>
      </c>
      <c r="Y10" s="185">
        <v>57352814</v>
      </c>
      <c r="Z10" s="185">
        <v>69818825</v>
      </c>
      <c r="AA10" s="185">
        <v>76726640</v>
      </c>
      <c r="AB10" s="185">
        <v>87907831</v>
      </c>
      <c r="AC10" s="185">
        <v>106009525</v>
      </c>
      <c r="AD10" s="185">
        <v>151733788</v>
      </c>
      <c r="AE10" s="160" t="e">
        <f>AE11+AE14</f>
        <v>#REF!</v>
      </c>
      <c r="AF10" s="11"/>
      <c r="AG10" s="11"/>
    </row>
    <row r="11" spans="1:33" x14ac:dyDescent="0.2">
      <c r="A11" s="6"/>
      <c r="B11" s="5" t="s">
        <v>12</v>
      </c>
      <c r="C11" s="335" t="s">
        <v>30</v>
      </c>
      <c r="D11" s="335"/>
      <c r="E11" s="335"/>
      <c r="F11" s="5"/>
      <c r="G11" s="169">
        <v>2301247</v>
      </c>
      <c r="H11" s="169">
        <v>8489936</v>
      </c>
      <c r="I11" s="169">
        <v>11417133</v>
      </c>
      <c r="J11" s="169">
        <v>1608808</v>
      </c>
      <c r="K11" s="169">
        <v>3082960</v>
      </c>
      <c r="L11" s="169">
        <v>3932406</v>
      </c>
      <c r="M11" s="169">
        <v>1279093</v>
      </c>
      <c r="N11" s="254">
        <v>400763</v>
      </c>
      <c r="O11" s="254">
        <v>2272420</v>
      </c>
      <c r="P11" s="156" t="e">
        <f>#REF!+#REF!+#REF!+#REF!+#REF!+#REF!+'ZİRVE SİGORTA LTD. 2023'!G11+#REF!+'TÜRK SİGORTA 2023'!G11+#REF!+#REF!+#REF!+#REF!+#REF!+#REF!+#REF!+#REF!+#REF!+#REF!+#REF!+#REF!+#REF!+#REF!+#REF!+#REF!+#REF!+#REF!+#REF!+#REF!+#REF!</f>
        <v>#REF!</v>
      </c>
      <c r="Q11" s="156"/>
      <c r="R11" s="7"/>
      <c r="S11" s="4" t="s">
        <v>12</v>
      </c>
      <c r="T11" s="4" t="s">
        <v>31</v>
      </c>
      <c r="U11" s="4"/>
      <c r="V11" s="185">
        <v>17207576</v>
      </c>
      <c r="W11" s="185">
        <v>33806801</v>
      </c>
      <c r="X11" s="185">
        <v>38512523</v>
      </c>
      <c r="Y11" s="185">
        <v>43646387</v>
      </c>
      <c r="Z11" s="185">
        <v>50983124</v>
      </c>
      <c r="AA11" s="185">
        <v>56097089</v>
      </c>
      <c r="AB11" s="185">
        <v>67008019</v>
      </c>
      <c r="AC11" s="185">
        <v>81257211</v>
      </c>
      <c r="AD11" s="185">
        <v>114556357</v>
      </c>
      <c r="AE11" s="160" t="e">
        <f>AE12-AE13</f>
        <v>#REF!</v>
      </c>
      <c r="AF11" s="11"/>
      <c r="AG11" s="11"/>
    </row>
    <row r="12" spans="1:33" x14ac:dyDescent="0.2">
      <c r="A12" s="6"/>
      <c r="B12" s="5" t="s">
        <v>15</v>
      </c>
      <c r="C12" s="335" t="s">
        <v>32</v>
      </c>
      <c r="D12" s="335"/>
      <c r="E12" s="335"/>
      <c r="F12" s="5" t="s">
        <v>33</v>
      </c>
      <c r="G12" s="169"/>
      <c r="H12" s="169"/>
      <c r="I12" s="169">
        <v>0</v>
      </c>
      <c r="J12" s="169"/>
      <c r="K12" s="169"/>
      <c r="L12" s="169"/>
      <c r="M12" s="169"/>
      <c r="N12" s="254"/>
      <c r="O12" s="254"/>
      <c r="P12" s="156" t="e">
        <f>#REF!+#REF!+#REF!+#REF!+#REF!+#REF!+'ZİRVE SİGORTA LTD. 2023'!G12+#REF!+'TÜRK SİGORTA 2023'!G12+#REF!+#REF!+#REF!+#REF!+#REF!+#REF!+#REF!+#REF!+#REF!+#REF!+#REF!+#REF!+#REF!+#REF!+#REF!+#REF!+#REF!+#REF!+#REF!+#REF!+#REF!</f>
        <v>#REF!</v>
      </c>
      <c r="Q12" s="156"/>
      <c r="R12" s="7"/>
      <c r="S12" s="4"/>
      <c r="T12" s="4" t="s">
        <v>31</v>
      </c>
      <c r="U12" s="4"/>
      <c r="V12" s="162">
        <v>37131457</v>
      </c>
      <c r="W12" s="162">
        <v>60177130</v>
      </c>
      <c r="X12" s="162">
        <v>63889264</v>
      </c>
      <c r="Y12" s="162">
        <v>70137621</v>
      </c>
      <c r="Z12" s="162">
        <v>71675938</v>
      </c>
      <c r="AA12" s="162">
        <v>78114176</v>
      </c>
      <c r="AB12" s="162">
        <v>94097788</v>
      </c>
      <c r="AC12" s="162">
        <v>113952579</v>
      </c>
      <c r="AD12" s="162">
        <v>163147828</v>
      </c>
      <c r="AE12" s="156" t="e">
        <f>#REF!+#REF!+#REF!+#REF!+#REF!+#REF!+'ZİRVE SİGORTA LTD. 2023'!L12+#REF!+'TÜRK SİGORTA 2023'!L12+#REF!+#REF!+#REF!+#REF!+#REF!+#REF!+#REF!+#REF!+#REF!+#REF!+#REF!+#REF!+#REF!+#REF!+#REF!+#REF!+#REF!+#REF!+#REF!+#REF!+#REF!</f>
        <v>#REF!</v>
      </c>
      <c r="AF12" s="11"/>
      <c r="AG12" s="11"/>
    </row>
    <row r="13" spans="1:33" x14ac:dyDescent="0.2">
      <c r="A13" s="5"/>
      <c r="B13" s="5"/>
      <c r="C13" s="335"/>
      <c r="D13" s="335"/>
      <c r="E13" s="335"/>
      <c r="F13" s="5"/>
      <c r="G13" s="169"/>
      <c r="H13" s="169"/>
      <c r="I13" s="169"/>
      <c r="J13" s="169"/>
      <c r="K13" s="169"/>
      <c r="L13" s="169"/>
      <c r="M13" s="169"/>
      <c r="N13" s="254"/>
      <c r="O13" s="254"/>
      <c r="P13" s="156"/>
      <c r="Q13" s="156"/>
      <c r="R13" s="7"/>
      <c r="S13" s="4"/>
      <c r="T13" s="4" t="s">
        <v>34</v>
      </c>
      <c r="U13" s="5" t="s">
        <v>33</v>
      </c>
      <c r="V13" s="169">
        <v>19923881</v>
      </c>
      <c r="W13" s="169">
        <v>26370329</v>
      </c>
      <c r="X13" s="169">
        <v>25376741</v>
      </c>
      <c r="Y13" s="169">
        <v>26491</v>
      </c>
      <c r="Z13" s="169">
        <v>20692814</v>
      </c>
      <c r="AA13" s="169">
        <v>22017087</v>
      </c>
      <c r="AB13" s="169">
        <v>27089769</v>
      </c>
      <c r="AC13" s="169">
        <v>32695368</v>
      </c>
      <c r="AD13" s="169">
        <v>48591471</v>
      </c>
      <c r="AE13" s="156" t="e">
        <f>#REF!+#REF!+#REF!+#REF!+#REF!+#REF!+'ZİRVE SİGORTA LTD. 2023'!L13+#REF!+'TÜRK SİGORTA 2023'!L13+#REF!+#REF!+#REF!+#REF!+#REF!+#REF!+#REF!+#REF!+#REF!+#REF!+#REF!+#REF!+#REF!+#REF!+#REF!+#REF!+#REF!+#REF!+#REF!+#REF!+#REF!</f>
        <v>#REF!</v>
      </c>
      <c r="AF13" s="11"/>
      <c r="AG13" s="11"/>
    </row>
    <row r="14" spans="1:33" x14ac:dyDescent="0.2">
      <c r="A14" s="6" t="s">
        <v>4</v>
      </c>
      <c r="B14" s="338" t="s">
        <v>35</v>
      </c>
      <c r="C14" s="338"/>
      <c r="D14" s="338"/>
      <c r="E14" s="338"/>
      <c r="F14" s="5"/>
      <c r="G14" s="177">
        <v>55402326</v>
      </c>
      <c r="H14" s="177">
        <v>61433072</v>
      </c>
      <c r="I14" s="177">
        <v>69350002</v>
      </c>
      <c r="J14" s="177">
        <v>76990218</v>
      </c>
      <c r="K14" s="177">
        <v>87806681</v>
      </c>
      <c r="L14" s="177">
        <v>95845490</v>
      </c>
      <c r="M14" s="177">
        <v>96752368</v>
      </c>
      <c r="N14" s="177">
        <v>108888444</v>
      </c>
      <c r="O14" s="177">
        <v>141723541</v>
      </c>
      <c r="P14" s="157" t="e">
        <f>P15-P16+P17-P18+P19+P20+P21</f>
        <v>#REF!</v>
      </c>
      <c r="Q14" s="157"/>
      <c r="R14" s="7"/>
      <c r="S14" s="4" t="s">
        <v>15</v>
      </c>
      <c r="T14" s="4" t="s">
        <v>36</v>
      </c>
      <c r="U14" s="4"/>
      <c r="V14" s="185">
        <v>10153256</v>
      </c>
      <c r="W14" s="185">
        <v>10149667</v>
      </c>
      <c r="X14" s="185">
        <v>10466316</v>
      </c>
      <c r="Y14" s="185">
        <v>13706427</v>
      </c>
      <c r="Z14" s="185">
        <v>18835701</v>
      </c>
      <c r="AA14" s="185">
        <v>20629551</v>
      </c>
      <c r="AB14" s="185">
        <v>20899812</v>
      </c>
      <c r="AC14" s="185">
        <v>24752314</v>
      </c>
      <c r="AD14" s="185">
        <v>37177431</v>
      </c>
      <c r="AE14" s="160" t="e">
        <f>AE15-AE16+AE17</f>
        <v>#REF!</v>
      </c>
      <c r="AF14" s="11"/>
      <c r="AG14" s="11"/>
    </row>
    <row r="15" spans="1:33" x14ac:dyDescent="0.2">
      <c r="A15" s="6"/>
      <c r="B15" s="5" t="s">
        <v>37</v>
      </c>
      <c r="C15" s="335" t="s">
        <v>38</v>
      </c>
      <c r="D15" s="335"/>
      <c r="E15" s="335"/>
      <c r="F15" s="5"/>
      <c r="G15" s="169">
        <v>12034645</v>
      </c>
      <c r="H15" s="169">
        <v>13500534</v>
      </c>
      <c r="I15" s="169">
        <v>14651363</v>
      </c>
      <c r="J15" s="169">
        <v>18372004</v>
      </c>
      <c r="K15" s="169">
        <v>27516446</v>
      </c>
      <c r="L15" s="169">
        <v>27933402</v>
      </c>
      <c r="M15" s="169">
        <v>34016774</v>
      </c>
      <c r="N15" s="254">
        <v>39397007</v>
      </c>
      <c r="O15" s="254">
        <v>49155530</v>
      </c>
      <c r="P15" s="156" t="e">
        <f>#REF!+#REF!+#REF!+#REF!+#REF!+#REF!+'ZİRVE SİGORTA LTD. 2023'!G15+#REF!+'TÜRK SİGORTA 2023'!G15+#REF!+#REF!+#REF!+#REF!+#REF!+#REF!+#REF!+#REF!+#REF!+#REF!+#REF!+#REF!+#REF!+#REF!+#REF!+#REF!+#REF!+#REF!+#REF!+#REF!+#REF!</f>
        <v>#REF!</v>
      </c>
      <c r="Q15" s="156"/>
      <c r="R15" s="7"/>
      <c r="S15" s="4"/>
      <c r="T15" s="4" t="s">
        <v>36</v>
      </c>
      <c r="U15" s="4"/>
      <c r="V15" s="162">
        <v>26605369</v>
      </c>
      <c r="W15" s="162">
        <v>27650585</v>
      </c>
      <c r="X15" s="162">
        <v>28958695</v>
      </c>
      <c r="Y15" s="162">
        <v>32202776</v>
      </c>
      <c r="Z15" s="162">
        <v>34379679</v>
      </c>
      <c r="AA15" s="162">
        <v>33360583</v>
      </c>
      <c r="AB15" s="162">
        <v>35668335</v>
      </c>
      <c r="AC15" s="162">
        <v>40170136</v>
      </c>
      <c r="AD15" s="162">
        <v>58152022</v>
      </c>
      <c r="AE15" s="156" t="e">
        <f>#REF!+#REF!+#REF!+#REF!+#REF!+#REF!+'ZİRVE SİGORTA LTD. 2023'!L15+#REF!+'TÜRK SİGORTA 2023'!L15+#REF!+#REF!+#REF!+#REF!+#REF!+#REF!+#REF!+#REF!+#REF!+#REF!+#REF!+#REF!+#REF!+#REF!+#REF!+#REF!+#REF!+#REF!+#REF!+#REF!+#REF!</f>
        <v>#REF!</v>
      </c>
      <c r="AF15" s="11"/>
      <c r="AG15" s="11"/>
    </row>
    <row r="16" spans="1:33" x14ac:dyDescent="0.2">
      <c r="A16" s="6"/>
      <c r="B16" s="5"/>
      <c r="C16" s="335" t="s">
        <v>39</v>
      </c>
      <c r="D16" s="335"/>
      <c r="E16" s="335"/>
      <c r="F16" s="5" t="s">
        <v>33</v>
      </c>
      <c r="G16" s="169">
        <v>186441</v>
      </c>
      <c r="H16" s="169">
        <v>294773</v>
      </c>
      <c r="I16" s="169">
        <v>212342</v>
      </c>
      <c r="J16" s="169">
        <v>215193</v>
      </c>
      <c r="K16" s="169">
        <v>281764</v>
      </c>
      <c r="L16" s="169">
        <v>378228</v>
      </c>
      <c r="M16" s="169">
        <v>541127</v>
      </c>
      <c r="N16" s="254">
        <v>542208</v>
      </c>
      <c r="O16" s="254">
        <v>572845</v>
      </c>
      <c r="P16" s="156" t="e">
        <f>#REF!+#REF!+#REF!+#REF!+#REF!+#REF!+'ZİRVE SİGORTA LTD. 2023'!G16+#REF!+'TÜRK SİGORTA 2023'!G20+#REF!+#REF!+#REF!+#REF!+#REF!+#REF!+#REF!+#REF!+#REF!+#REF!+#REF!+#REF!+#REF!+#REF!+#REF!+#REF!+#REF!+#REF!+#REF!+#REF!+#REF!</f>
        <v>#REF!</v>
      </c>
      <c r="Q16" s="156"/>
      <c r="R16" s="7"/>
      <c r="S16" s="4"/>
      <c r="T16" s="4" t="s">
        <v>40</v>
      </c>
      <c r="U16" s="5" t="s">
        <v>33</v>
      </c>
      <c r="V16" s="169">
        <v>16452113</v>
      </c>
      <c r="W16" s="169">
        <v>17500918</v>
      </c>
      <c r="X16" s="169">
        <v>18492379</v>
      </c>
      <c r="Y16" s="169">
        <v>18496349</v>
      </c>
      <c r="Z16" s="169">
        <v>15543978</v>
      </c>
      <c r="AA16" s="169">
        <v>12731032</v>
      </c>
      <c r="AB16" s="169">
        <v>14768523</v>
      </c>
      <c r="AC16" s="169">
        <v>15743339</v>
      </c>
      <c r="AD16" s="169">
        <v>21391079</v>
      </c>
      <c r="AE16" s="156" t="e">
        <f>#REF!+#REF!+#REF!+#REF!+#REF!+#REF!+'ZİRVE SİGORTA LTD. 2023'!L16+#REF!+'TÜRK SİGORTA 2023'!L16+#REF!+#REF!+#REF!+#REF!+#REF!+#REF!+#REF!+#REF!+#REF!+#REF!+#REF!+#REF!+#REF!+#REF!+#REF!+#REF!+#REF!+#REF!+#REF!+#REF!+#REF!</f>
        <v>#REF!</v>
      </c>
      <c r="AF16" s="11"/>
      <c r="AG16" s="11"/>
    </row>
    <row r="17" spans="1:33" x14ac:dyDescent="0.2">
      <c r="A17" s="6"/>
      <c r="B17" s="5" t="s">
        <v>15</v>
      </c>
      <c r="C17" s="335" t="s">
        <v>41</v>
      </c>
      <c r="D17" s="335"/>
      <c r="E17" s="335"/>
      <c r="F17" s="5"/>
      <c r="G17" s="169">
        <v>39580358</v>
      </c>
      <c r="H17" s="169">
        <v>42185382</v>
      </c>
      <c r="I17" s="169">
        <v>41427544</v>
      </c>
      <c r="J17" s="169">
        <v>46150486</v>
      </c>
      <c r="K17" s="169">
        <v>52904507</v>
      </c>
      <c r="L17" s="169">
        <v>46677713</v>
      </c>
      <c r="M17" s="169">
        <v>53222762</v>
      </c>
      <c r="N17" s="254">
        <v>57941486</v>
      </c>
      <c r="O17" s="254">
        <v>76306997</v>
      </c>
      <c r="P17" s="156" t="e">
        <f>#REF!+#REF!+#REF!+#REF!+#REF!+#REF!+'ZİRVE SİGORTA LTD. 2023'!G17+#REF!+'TÜRK SİGORTA 2023'!G21+#REF!+#REF!+#REF!+#REF!+#REF!+#REF!+#REF!+#REF!+#REF!+#REF!+#REF!+#REF!+#REF!+#REF!+#REF!+#REF!+#REF!+#REF!+#REF!+#REF!+#REF!</f>
        <v>#REF!</v>
      </c>
      <c r="Q17" s="156"/>
      <c r="R17" s="7"/>
      <c r="S17" s="4" t="s">
        <v>19</v>
      </c>
      <c r="T17" s="4" t="s">
        <v>42</v>
      </c>
      <c r="U17" s="4"/>
      <c r="V17" s="162">
        <v>0</v>
      </c>
      <c r="W17" s="162">
        <v>0</v>
      </c>
      <c r="X17" s="162">
        <v>0</v>
      </c>
      <c r="Y17" s="162">
        <v>0</v>
      </c>
      <c r="Z17" s="162">
        <v>0</v>
      </c>
      <c r="AA17" s="162">
        <v>0</v>
      </c>
      <c r="AB17" s="162">
        <v>0</v>
      </c>
      <c r="AC17" s="162">
        <v>0</v>
      </c>
      <c r="AD17" s="162">
        <v>416488</v>
      </c>
      <c r="AE17" s="156" t="e">
        <f>#REF!+#REF!+#REF!+#REF!+#REF!+#REF!+'ZİRVE SİGORTA LTD. 2023'!L17+#REF!+'TÜRK SİGORTA 2023'!L17+#REF!+#REF!+#REF!+#REF!+#REF!+#REF!+#REF!+#REF!+#REF!+#REF!+#REF!+#REF!+#REF!+#REF!+#REF!+#REF!+#REF!+#REF!+#REF!+#REF!+#REF!</f>
        <v>#REF!</v>
      </c>
      <c r="AF17" s="11"/>
      <c r="AG17" s="11"/>
    </row>
    <row r="18" spans="1:33" x14ac:dyDescent="0.2">
      <c r="A18" s="6"/>
      <c r="B18" s="5"/>
      <c r="C18" s="335" t="s">
        <v>43</v>
      </c>
      <c r="D18" s="335"/>
      <c r="E18" s="335"/>
      <c r="F18" s="5" t="s">
        <v>33</v>
      </c>
      <c r="G18" s="169">
        <v>793354</v>
      </c>
      <c r="H18" s="169">
        <v>1215704</v>
      </c>
      <c r="I18" s="169">
        <v>1155062</v>
      </c>
      <c r="J18" s="169">
        <v>1192117</v>
      </c>
      <c r="K18" s="169">
        <v>633186</v>
      </c>
      <c r="L18" s="169">
        <v>1092896</v>
      </c>
      <c r="M18" s="169">
        <v>2293470</v>
      </c>
      <c r="N18" s="254">
        <v>2118326</v>
      </c>
      <c r="O18" s="254">
        <v>1663616</v>
      </c>
      <c r="P18" s="156" t="e">
        <f>#REF!+#REF!+#REF!+#REF!+#REF!+#REF!+'ZİRVE SİGORTA LTD. 2023'!G18+#REF!+'TÜRK SİGORTA 2023'!G26+#REF!+#REF!+#REF!+#REF!+#REF!+#REF!+#REF!+#REF!+#REF!+#REF!+#REF!+#REF!+#REF!+#REF!+#REF!+#REF!+#REF!+#REF!+#REF!+#REF!+#REF!</f>
        <v>#REF!</v>
      </c>
      <c r="Q18" s="156"/>
      <c r="R18" s="7" t="s">
        <v>2</v>
      </c>
      <c r="S18" s="337" t="s">
        <v>44</v>
      </c>
      <c r="T18" s="337"/>
      <c r="U18" s="4"/>
      <c r="V18" s="162">
        <v>375188</v>
      </c>
      <c r="W18" s="162">
        <v>740628</v>
      </c>
      <c r="X18" s="162">
        <v>1083602</v>
      </c>
      <c r="Y18" s="162">
        <v>1302879</v>
      </c>
      <c r="Z18" s="162">
        <v>1783108</v>
      </c>
      <c r="AA18" s="162">
        <v>1597293</v>
      </c>
      <c r="AB18" s="162">
        <v>1659341</v>
      </c>
      <c r="AC18" s="162">
        <v>1267330</v>
      </c>
      <c r="AD18" s="162">
        <v>1714749</v>
      </c>
      <c r="AE18" s="156" t="e">
        <f>#REF!+#REF!+#REF!+#REF!+#REF!+#REF!+'ZİRVE SİGORTA LTD. 2023'!L18+#REF!+'TÜRK SİGORTA 2023'!L18+#REF!+#REF!+#REF!+#REF!+#REF!+#REF!+#REF!+#REF!+#REF!+#REF!+#REF!+#REF!+#REF!+#REF!+#REF!+#REF!+#REF!+#REF!+#REF!+#REF!+#REF!</f>
        <v>#REF!</v>
      </c>
      <c r="AF18" s="11"/>
      <c r="AG18" s="11"/>
    </row>
    <row r="19" spans="1:33" x14ac:dyDescent="0.2">
      <c r="A19" s="6"/>
      <c r="B19" s="5" t="s">
        <v>19</v>
      </c>
      <c r="C19" s="335" t="s">
        <v>14</v>
      </c>
      <c r="D19" s="335"/>
      <c r="E19" s="335"/>
      <c r="F19" s="5"/>
      <c r="G19" s="169">
        <v>2605306</v>
      </c>
      <c r="H19" s="169">
        <v>2500488</v>
      </c>
      <c r="I19" s="169">
        <v>7406205</v>
      </c>
      <c r="J19" s="169">
        <v>7329179</v>
      </c>
      <c r="K19" s="169">
        <v>28003443</v>
      </c>
      <c r="L19" s="169">
        <v>17615651</v>
      </c>
      <c r="M19" s="169">
        <v>4864552</v>
      </c>
      <c r="N19" s="254">
        <v>6990849</v>
      </c>
      <c r="O19" s="254">
        <v>9602944</v>
      </c>
      <c r="P19" s="156" t="e">
        <f>#REF!+#REF!+#REF!+#REF!+#REF!+#REF!+'ZİRVE SİGORTA LTD. 2023'!G19+#REF!+'TÜRK SİGORTA 2023'!G27+#REF!+#REF!+#REF!+#REF!+#REF!+#REF!+#REF!+#REF!+#REF!+#REF!+#REF!+#REF!+#REF!+#REF!+#REF!+#REF!+#REF!+#REF!+#REF!+#REF!+#REF!</f>
        <v>#REF!</v>
      </c>
      <c r="Q19" s="156"/>
      <c r="R19" s="7"/>
      <c r="S19" s="4"/>
      <c r="T19" s="4"/>
      <c r="U19" s="4"/>
      <c r="V19" s="162"/>
      <c r="W19" s="162"/>
      <c r="X19" s="162"/>
      <c r="Y19" s="162"/>
      <c r="Z19" s="162"/>
      <c r="AA19" s="162"/>
      <c r="AB19" s="162"/>
      <c r="AC19" s="162"/>
      <c r="AD19" s="162"/>
      <c r="AE19" s="156"/>
      <c r="AF19" s="11"/>
      <c r="AG19" s="11"/>
    </row>
    <row r="20" spans="1:33" x14ac:dyDescent="0.2">
      <c r="A20" s="6"/>
      <c r="B20" s="5" t="s">
        <v>22</v>
      </c>
      <c r="C20" s="335" t="s">
        <v>45</v>
      </c>
      <c r="D20" s="335"/>
      <c r="E20" s="335"/>
      <c r="F20" s="5"/>
      <c r="G20" s="169">
        <v>0</v>
      </c>
      <c r="H20" s="169">
        <v>0</v>
      </c>
      <c r="I20" s="169">
        <v>0</v>
      </c>
      <c r="J20" s="169">
        <v>0</v>
      </c>
      <c r="K20" s="169">
        <v>0</v>
      </c>
      <c r="L20" s="169">
        <v>0</v>
      </c>
      <c r="M20" s="169">
        <v>0</v>
      </c>
      <c r="N20" s="254">
        <v>0</v>
      </c>
      <c r="O20" s="254"/>
      <c r="P20" s="156" t="e">
        <f>#REF!+#REF!+#REF!+#REF!+#REF!+#REF!+'ZİRVE SİGORTA LTD. 2023'!G20+#REF!+'TÜRK SİGORTA 2023'!G28+#REF!+#REF!+#REF!+#REF!+#REF!+#REF!+#REF!+#REF!+#REF!+#REF!+#REF!+#REF!+#REF!+#REF!+#REF!+#REF!+#REF!+#REF!+#REF!+#REF!+#REF!</f>
        <v>#REF!</v>
      </c>
      <c r="Q20" s="156"/>
      <c r="R20" s="7" t="s">
        <v>4</v>
      </c>
      <c r="S20" s="328" t="s">
        <v>46</v>
      </c>
      <c r="T20" s="328"/>
      <c r="U20" s="4"/>
      <c r="V20" s="186">
        <v>14539</v>
      </c>
      <c r="W20" s="186">
        <v>30082</v>
      </c>
      <c r="X20" s="186">
        <v>5055033</v>
      </c>
      <c r="Y20" s="186">
        <v>4986230</v>
      </c>
      <c r="Z20" s="186">
        <v>5899311</v>
      </c>
      <c r="AA20" s="186">
        <v>6376533</v>
      </c>
      <c r="AB20" s="186">
        <v>7694592</v>
      </c>
      <c r="AC20" s="186">
        <v>10060456</v>
      </c>
      <c r="AD20" s="186">
        <v>15421084</v>
      </c>
      <c r="AE20" s="166" t="e">
        <f>#REF!+#REF!+#REF!+#REF!+#REF!+#REF!+'ZİRVE SİGORTA LTD. 2023'!L20+#REF!+'TÜRK SİGORTA 2023'!L20+#REF!+#REF!+#REF!+#REF!+#REF!+#REF!+#REF!+#REF!+#REF!+#REF!+#REF!+#REF!+#REF!+#REF!+#REF!+#REF!+#REF!+#REF!+#REF!+#REF!+#REF!</f>
        <v>#REF!</v>
      </c>
      <c r="AF20" s="11"/>
      <c r="AG20" s="11"/>
    </row>
    <row r="21" spans="1:33" x14ac:dyDescent="0.2">
      <c r="A21" s="6"/>
      <c r="B21" s="5" t="s">
        <v>25</v>
      </c>
      <c r="C21" s="335" t="s">
        <v>47</v>
      </c>
      <c r="D21" s="335"/>
      <c r="E21" s="335"/>
      <c r="F21" s="5"/>
      <c r="G21" s="169">
        <v>2161812</v>
      </c>
      <c r="H21" s="169">
        <v>4757145</v>
      </c>
      <c r="I21" s="169">
        <v>7232294</v>
      </c>
      <c r="J21" s="169">
        <v>6445859</v>
      </c>
      <c r="K21" s="169">
        <v>5500334</v>
      </c>
      <c r="L21" s="169">
        <v>5089848</v>
      </c>
      <c r="M21" s="169">
        <v>7482877</v>
      </c>
      <c r="N21" s="254">
        <v>7219636</v>
      </c>
      <c r="O21" s="254">
        <v>8894531</v>
      </c>
      <c r="P21" s="156" t="e">
        <f>#REF!+#REF!+#REF!+#REF!+#REF!+#REF!+'ZİRVE SİGORTA LTD. 2023'!G21+#REF!+'TÜRK SİGORTA 2023'!G33+#REF!+#REF!+#REF!+#REF!+#REF!+#REF!+#REF!+#REF!+#REF!+#REF!+#REF!+#REF!+#REF!+#REF!+#REF!+#REF!+#REF!+#REF!+#REF!+#REF!+#REF!</f>
        <v>#REF!</v>
      </c>
      <c r="Q21" s="156"/>
      <c r="R21" s="7"/>
      <c r="S21" s="4"/>
      <c r="T21" s="4"/>
      <c r="U21" s="4"/>
      <c r="V21" s="162"/>
      <c r="W21" s="162"/>
      <c r="X21" s="162"/>
      <c r="Y21" s="162"/>
      <c r="Z21" s="162"/>
      <c r="AA21" s="162"/>
      <c r="AB21" s="162"/>
      <c r="AC21" s="162"/>
      <c r="AD21" s="162"/>
      <c r="AE21" s="158"/>
      <c r="AF21" s="11"/>
      <c r="AG21" s="11"/>
    </row>
    <row r="22" spans="1:33" x14ac:dyDescent="0.2">
      <c r="A22" s="6"/>
      <c r="B22" s="5"/>
      <c r="C22" s="335"/>
      <c r="D22" s="335"/>
      <c r="E22" s="335"/>
      <c r="F22" s="5"/>
      <c r="G22" s="169"/>
      <c r="H22" s="169"/>
      <c r="I22" s="169"/>
      <c r="J22" s="169"/>
      <c r="K22" s="169"/>
      <c r="L22" s="169"/>
      <c r="M22" s="169"/>
      <c r="N22" s="254"/>
      <c r="O22" s="254"/>
      <c r="P22" s="158"/>
      <c r="Q22" s="158"/>
      <c r="R22" s="7" t="s">
        <v>5</v>
      </c>
      <c r="S22" s="328" t="s">
        <v>48</v>
      </c>
      <c r="T22" s="328"/>
      <c r="U22" s="4"/>
      <c r="V22" s="184">
        <v>42642347</v>
      </c>
      <c r="W22" s="184">
        <v>72165410</v>
      </c>
      <c r="X22" s="184">
        <v>83557917</v>
      </c>
      <c r="Y22" s="184">
        <v>94329162</v>
      </c>
      <c r="Z22" s="184">
        <v>103261481</v>
      </c>
      <c r="AA22" s="184">
        <v>107401132</v>
      </c>
      <c r="AB22" s="184">
        <v>121921385</v>
      </c>
      <c r="AC22" s="184">
        <v>128407624</v>
      </c>
      <c r="AD22" s="184">
        <v>144525831</v>
      </c>
      <c r="AE22" s="159" t="e">
        <f>AE23+AE28+AE29+AE30+AE32</f>
        <v>#REF!</v>
      </c>
      <c r="AF22" s="11"/>
      <c r="AG22" s="11"/>
    </row>
    <row r="23" spans="1:33" x14ac:dyDescent="0.2">
      <c r="A23" s="6" t="s">
        <v>5</v>
      </c>
      <c r="B23" s="338" t="s">
        <v>49</v>
      </c>
      <c r="C23" s="338"/>
      <c r="D23" s="338"/>
      <c r="E23" s="338"/>
      <c r="F23" s="5"/>
      <c r="G23" s="176">
        <v>851067</v>
      </c>
      <c r="H23" s="176">
        <v>1380984</v>
      </c>
      <c r="I23" s="176">
        <v>2632768</v>
      </c>
      <c r="J23" s="176">
        <v>2430792</v>
      </c>
      <c r="K23" s="176">
        <v>1902794</v>
      </c>
      <c r="L23" s="176">
        <v>3595357</v>
      </c>
      <c r="M23" s="176">
        <v>3739643</v>
      </c>
      <c r="N23" s="176">
        <v>5225115</v>
      </c>
      <c r="O23" s="176">
        <v>6348797</v>
      </c>
      <c r="P23" s="159" t="e">
        <f>P24-P25</f>
        <v>#REF!</v>
      </c>
      <c r="Q23" s="159"/>
      <c r="R23" s="7"/>
      <c r="S23" s="4" t="s">
        <v>12</v>
      </c>
      <c r="T23" s="4" t="s">
        <v>50</v>
      </c>
      <c r="U23" s="4"/>
      <c r="V23" s="162">
        <v>31341249</v>
      </c>
      <c r="W23" s="162">
        <v>70636599</v>
      </c>
      <c r="X23" s="162">
        <v>78156156</v>
      </c>
      <c r="Y23" s="162">
        <v>85030220</v>
      </c>
      <c r="Z23" s="162">
        <v>101088330</v>
      </c>
      <c r="AA23" s="162">
        <v>104014790</v>
      </c>
      <c r="AB23" s="162">
        <v>114583202</v>
      </c>
      <c r="AC23" s="162">
        <v>120968842</v>
      </c>
      <c r="AD23" s="162">
        <v>130646077</v>
      </c>
      <c r="AE23" s="156" t="e">
        <f>#REF!+#REF!+#REF!+#REF!+#REF!+#REF!+'ZİRVE SİGORTA LTD. 2023'!L23+#REF!+'TÜRK SİGORTA 2023'!L23+#REF!+#REF!+#REF!+#REF!+#REF!+#REF!+#REF!+#REF!+#REF!+#REF!+#REF!+#REF!+#REF!+#REF!+#REF!+#REF!+#REF!+#REF!+#REF!+#REF!+#REF!</f>
        <v>#REF!</v>
      </c>
      <c r="AF23" s="11"/>
      <c r="AG23" s="11"/>
    </row>
    <row r="24" spans="1:33" x14ac:dyDescent="0.2">
      <c r="A24" s="6"/>
      <c r="B24" s="5" t="s">
        <v>12</v>
      </c>
      <c r="C24" s="335" t="s">
        <v>51</v>
      </c>
      <c r="D24" s="335"/>
      <c r="E24" s="335"/>
      <c r="F24" s="5"/>
      <c r="G24" s="169">
        <v>1125390</v>
      </c>
      <c r="H24" s="169">
        <v>1702986</v>
      </c>
      <c r="I24" s="169">
        <v>3257082</v>
      </c>
      <c r="J24" s="169">
        <v>4648572</v>
      </c>
      <c r="K24" s="169">
        <v>4767135</v>
      </c>
      <c r="L24" s="169">
        <v>6414069</v>
      </c>
      <c r="M24" s="169">
        <v>6846619</v>
      </c>
      <c r="N24" s="254">
        <v>9474331</v>
      </c>
      <c r="O24" s="254">
        <v>10440843</v>
      </c>
      <c r="P24" s="156" t="e">
        <f>#REF!+#REF!+#REF!+#REF!+#REF!+#REF!+'ZİRVE SİGORTA LTD. 2023'!G24+#REF!+'TÜRK SİGORTA 2023'!G31+#REF!+#REF!+#REF!+#REF!+#REF!+#REF!+#REF!+#REF!+#REF!+#REF!+#REF!+#REF!+#REF!+#REF!+#REF!+#REF!+#REF!+#REF!+#REF!+#REF!+#REF!</f>
        <v>#REF!</v>
      </c>
      <c r="Q24" s="156"/>
      <c r="R24" s="7"/>
      <c r="S24" s="4"/>
      <c r="T24" s="4" t="s">
        <v>52</v>
      </c>
      <c r="U24" s="4"/>
      <c r="V24" s="162">
        <v>34414601</v>
      </c>
      <c r="W24" s="162">
        <v>67194601</v>
      </c>
      <c r="X24" s="162">
        <v>83871532</v>
      </c>
      <c r="Y24" s="162">
        <v>85930679</v>
      </c>
      <c r="Z24" s="162">
        <v>93988150</v>
      </c>
      <c r="AA24" s="162">
        <v>98956150</v>
      </c>
      <c r="AB24" s="162">
        <v>107382650</v>
      </c>
      <c r="AC24" s="162">
        <v>113749150</v>
      </c>
      <c r="AD24" s="162">
        <v>122811160</v>
      </c>
      <c r="AE24" s="156" t="e">
        <f>#REF!+#REF!+#REF!+#REF!+#REF!+#REF!+'ZİRVE SİGORTA LTD. 2023'!L24+#REF!+'TÜRK SİGORTA 2023'!L24+#REF!+#REF!+#REF!+#REF!+#REF!+#REF!+#REF!+#REF!+#REF!+#REF!+#REF!+#REF!+#REF!+#REF!+#REF!+#REF!+#REF!+#REF!+#REF!+#REF!+#REF!</f>
        <v>#REF!</v>
      </c>
      <c r="AF24" s="11"/>
      <c r="AG24" s="11"/>
    </row>
    <row r="25" spans="1:33" x14ac:dyDescent="0.2">
      <c r="A25" s="6"/>
      <c r="B25" s="5"/>
      <c r="C25" s="335" t="s">
        <v>53</v>
      </c>
      <c r="D25" s="335"/>
      <c r="E25" s="335"/>
      <c r="F25" s="5" t="s">
        <v>33</v>
      </c>
      <c r="G25" s="169">
        <v>274323</v>
      </c>
      <c r="H25" s="169">
        <v>322002</v>
      </c>
      <c r="I25" s="169">
        <v>624314</v>
      </c>
      <c r="J25" s="169">
        <v>2217780</v>
      </c>
      <c r="K25" s="169">
        <v>2864341</v>
      </c>
      <c r="L25" s="169">
        <v>2818712</v>
      </c>
      <c r="M25" s="169">
        <v>3106976</v>
      </c>
      <c r="N25" s="254">
        <v>4249216</v>
      </c>
      <c r="O25" s="254">
        <v>4092046</v>
      </c>
      <c r="P25" s="156" t="e">
        <f>#REF!+#REF!+#REF!+#REF!+#REF!+#REF!+'ZİRVE SİGORTA LTD. 2023'!G25+#REF!+'TÜRK SİGORTA 2023'!G32+#REF!+#REF!+#REF!+#REF!+#REF!+#REF!+#REF!+#REF!+#REF!+#REF!+#REF!+#REF!+#REF!+#REF!+#REF!+#REF!+#REF!+#REF!+#REF!+#REF!+#REF!</f>
        <v>#REF!</v>
      </c>
      <c r="Q25" s="156"/>
      <c r="R25" s="7"/>
      <c r="S25" s="4"/>
      <c r="T25" s="4" t="s">
        <v>54</v>
      </c>
      <c r="U25" s="5" t="s">
        <v>33</v>
      </c>
      <c r="V25" s="169">
        <v>3073352</v>
      </c>
      <c r="W25" s="169">
        <v>3359628</v>
      </c>
      <c r="X25" s="169">
        <v>5715376</v>
      </c>
      <c r="Y25" s="169">
        <v>4575459</v>
      </c>
      <c r="Z25" s="169">
        <v>3449820</v>
      </c>
      <c r="AA25" s="169">
        <v>6343360</v>
      </c>
      <c r="AB25" s="169">
        <v>6107715</v>
      </c>
      <c r="AC25" s="169">
        <v>5863575</v>
      </c>
      <c r="AD25" s="169">
        <v>5473350</v>
      </c>
      <c r="AE25" s="156" t="e">
        <f>#REF!+#REF!+#REF!+#REF!+#REF!+#REF!+'ZİRVE SİGORTA LTD. 2023'!L25+#REF!+'TÜRK SİGORTA 2023'!L25+#REF!+#REF!+#REF!+#REF!+#REF!+#REF!+#REF!+#REF!+#REF!+#REF!+#REF!+#REF!+#REF!+#REF!+#REF!+#REF!+#REF!+#REF!+#REF!+#REF!+#REF!</f>
        <v>#REF!</v>
      </c>
      <c r="AF25" s="11"/>
      <c r="AG25" s="11"/>
    </row>
    <row r="26" spans="1:33" x14ac:dyDescent="0.2">
      <c r="A26" s="6"/>
      <c r="B26" s="5"/>
      <c r="C26" s="335"/>
      <c r="D26" s="335"/>
      <c r="E26" s="335"/>
      <c r="F26" s="5"/>
      <c r="G26" s="169"/>
      <c r="H26" s="169"/>
      <c r="I26" s="169"/>
      <c r="J26" s="169"/>
      <c r="K26" s="169"/>
      <c r="L26" s="169"/>
      <c r="M26" s="169"/>
      <c r="N26" s="254"/>
      <c r="O26" s="254"/>
      <c r="P26" s="158"/>
      <c r="Q26" s="158"/>
      <c r="R26" s="7"/>
      <c r="S26" s="4" t="s">
        <v>15</v>
      </c>
      <c r="T26" s="4" t="s">
        <v>55</v>
      </c>
      <c r="U26" s="4"/>
      <c r="V26" s="162">
        <v>0</v>
      </c>
      <c r="W26" s="162">
        <v>0</v>
      </c>
      <c r="X26" s="162">
        <v>0</v>
      </c>
      <c r="Y26" s="162">
        <v>0</v>
      </c>
      <c r="Z26" s="162">
        <v>0</v>
      </c>
      <c r="AA26" s="162">
        <v>0</v>
      </c>
      <c r="AB26" s="162">
        <v>0</v>
      </c>
      <c r="AC26" s="162">
        <v>0</v>
      </c>
      <c r="AD26" s="162">
        <v>0</v>
      </c>
      <c r="AE26" s="156" t="e">
        <f>#REF!+#REF!+#REF!+#REF!+#REF!+#REF!+'ZİRVE SİGORTA LTD. 2023'!L26+#REF!+'TÜRK SİGORTA 2023'!L26+#REF!+#REF!+#REF!+#REF!+#REF!+#REF!+#REF!+#REF!+#REF!+#REF!+#REF!+#REF!+#REF!+#REF!+#REF!+#REF!+#REF!+#REF!+#REF!+#REF!+#REF!</f>
        <v>#REF!</v>
      </c>
      <c r="AF26" s="11"/>
      <c r="AG26" s="11"/>
    </row>
    <row r="27" spans="1:33" x14ac:dyDescent="0.2">
      <c r="A27" s="6" t="s">
        <v>6</v>
      </c>
      <c r="B27" s="338" t="s">
        <v>56</v>
      </c>
      <c r="C27" s="338"/>
      <c r="D27" s="338"/>
      <c r="E27" s="338"/>
      <c r="F27" s="5"/>
      <c r="G27" s="175">
        <v>4872</v>
      </c>
      <c r="H27" s="175">
        <v>16463</v>
      </c>
      <c r="I27" s="175">
        <v>15235</v>
      </c>
      <c r="J27" s="175">
        <v>5035</v>
      </c>
      <c r="K27" s="175">
        <v>1531231</v>
      </c>
      <c r="L27" s="175">
        <v>1816231</v>
      </c>
      <c r="M27" s="175">
        <v>1816231</v>
      </c>
      <c r="N27" s="175">
        <v>1816231</v>
      </c>
      <c r="O27" s="175">
        <v>1402231</v>
      </c>
      <c r="P27" s="159" t="e">
        <f>P28-P29-P30</f>
        <v>#REF!</v>
      </c>
      <c r="Q27" s="159"/>
      <c r="R27" s="7"/>
      <c r="S27" s="4" t="s">
        <v>19</v>
      </c>
      <c r="T27" s="4" t="s">
        <v>57</v>
      </c>
      <c r="U27" s="4"/>
      <c r="V27" s="162">
        <v>0</v>
      </c>
      <c r="W27" s="162">
        <v>0</v>
      </c>
      <c r="X27" s="162">
        <v>0</v>
      </c>
      <c r="Y27" s="162">
        <v>0</v>
      </c>
      <c r="Z27" s="162">
        <v>0</v>
      </c>
      <c r="AA27" s="162">
        <v>0</v>
      </c>
      <c r="AB27" s="162">
        <v>0</v>
      </c>
      <c r="AC27" s="162">
        <v>0</v>
      </c>
      <c r="AD27" s="162">
        <v>0</v>
      </c>
      <c r="AE27" s="156" t="e">
        <f>#REF!+#REF!+#REF!+#REF!+#REF!+#REF!+'ZİRVE SİGORTA LTD. 2023'!L27+#REF!+'TÜRK SİGORTA 2023'!L27+#REF!+#REF!+#REF!+#REF!+#REF!+#REF!+#REF!+#REF!+#REF!+#REF!+#REF!+#REF!+#REF!+#REF!+#REF!+#REF!+#REF!+#REF!+#REF!+#REF!+#REF!</f>
        <v>#REF!</v>
      </c>
      <c r="AF27" s="11"/>
      <c r="AG27" s="11"/>
    </row>
    <row r="28" spans="1:33" x14ac:dyDescent="0.2">
      <c r="A28" s="6"/>
      <c r="B28" s="5"/>
      <c r="C28" s="335" t="s">
        <v>58</v>
      </c>
      <c r="D28" s="335"/>
      <c r="E28" s="335"/>
      <c r="F28" s="5"/>
      <c r="G28" s="169">
        <v>63273</v>
      </c>
      <c r="H28" s="169">
        <v>65235</v>
      </c>
      <c r="I28" s="169">
        <v>15235</v>
      </c>
      <c r="J28" s="169">
        <v>5035</v>
      </c>
      <c r="K28" s="169">
        <v>1531231</v>
      </c>
      <c r="L28" s="169">
        <v>1816231</v>
      </c>
      <c r="M28" s="169">
        <v>1816231</v>
      </c>
      <c r="N28" s="254">
        <v>1816231</v>
      </c>
      <c r="O28" s="254">
        <v>1402231</v>
      </c>
      <c r="P28" s="156" t="e">
        <f>#REF!+#REF!+#REF!+#REF!+#REF!+#REF!+'ZİRVE SİGORTA LTD. 2023'!G28+#REF!+'TÜRK SİGORTA 2023'!G36+#REF!+#REF!+#REF!+#REF!+#REF!+#REF!+#REF!+#REF!+#REF!+#REF!+#REF!+#REF!+#REF!+#REF!+#REF!+#REF!+#REF!+#REF!+#REF!+#REF!+#REF!</f>
        <v>#REF!</v>
      </c>
      <c r="Q28" s="156"/>
      <c r="R28" s="7"/>
      <c r="S28" s="4" t="s">
        <v>22</v>
      </c>
      <c r="T28" s="4" t="s">
        <v>59</v>
      </c>
      <c r="U28" s="4"/>
      <c r="V28" s="162">
        <v>12414916</v>
      </c>
      <c r="W28" s="162">
        <v>5171780</v>
      </c>
      <c r="X28" s="162">
        <v>6573371</v>
      </c>
      <c r="Y28" s="162">
        <v>10124829</v>
      </c>
      <c r="Z28" s="162">
        <v>3392876</v>
      </c>
      <c r="AA28" s="162">
        <v>3991361</v>
      </c>
      <c r="AB28" s="162">
        <v>8885812</v>
      </c>
      <c r="AC28" s="162">
        <v>9316762</v>
      </c>
      <c r="AD28" s="162">
        <v>14599574</v>
      </c>
      <c r="AE28" s="156" t="e">
        <f>#REF!+#REF!+#REF!+#REF!+#REF!+#REF!+'ZİRVE SİGORTA LTD. 2023'!L28+#REF!+'TÜRK SİGORTA 2023'!L28+#REF!+#REF!+#REF!+#REF!+#REF!+#REF!+#REF!+#REF!+#REF!+#REF!+#REF!+#REF!+#REF!+#REF!+#REF!+#REF!+#REF!+#REF!+#REF!+#REF!+#REF!</f>
        <v>#REF!</v>
      </c>
      <c r="AF28" s="11"/>
      <c r="AG28" s="11"/>
    </row>
    <row r="29" spans="1:33" x14ac:dyDescent="0.2">
      <c r="A29" s="6"/>
      <c r="B29" s="5"/>
      <c r="C29" s="335" t="s">
        <v>60</v>
      </c>
      <c r="D29" s="335"/>
      <c r="E29" s="335"/>
      <c r="F29" s="5" t="s">
        <v>33</v>
      </c>
      <c r="G29" s="169"/>
      <c r="H29" s="169"/>
      <c r="I29" s="169"/>
      <c r="J29" s="169">
        <v>0</v>
      </c>
      <c r="K29" s="169">
        <v>0</v>
      </c>
      <c r="L29" s="169">
        <v>0</v>
      </c>
      <c r="M29" s="169">
        <v>0</v>
      </c>
      <c r="N29" s="254">
        <v>0</v>
      </c>
      <c r="O29" s="254"/>
      <c r="P29" s="156" t="e">
        <f>#REF!+#REF!+#REF!+#REF!+#REF!+#REF!+'ZİRVE SİGORTA LTD. 2023'!G29+#REF!+'TÜRK SİGORTA 2023'!G37+#REF!+#REF!+#REF!+#REF!+#REF!+#REF!+#REF!+#REF!+#REF!+#REF!+#REF!+#REF!+#REF!+#REF!+#REF!+#REF!+#REF!+#REF!+#REF!+#REF!+#REF!</f>
        <v>#REF!</v>
      </c>
      <c r="Q29" s="156">
        <v>0</v>
      </c>
      <c r="R29" s="7"/>
      <c r="S29" s="4" t="s">
        <v>25</v>
      </c>
      <c r="T29" s="4" t="s">
        <v>61</v>
      </c>
      <c r="U29" s="4"/>
      <c r="V29" s="162">
        <v>874174</v>
      </c>
      <c r="W29" s="162">
        <v>705039</v>
      </c>
      <c r="X29" s="162">
        <v>119001</v>
      </c>
      <c r="Y29" s="162">
        <v>119002</v>
      </c>
      <c r="Z29" s="162">
        <v>0</v>
      </c>
      <c r="AA29" s="162">
        <v>320439</v>
      </c>
      <c r="AB29" s="162">
        <v>0</v>
      </c>
      <c r="AC29" s="162"/>
      <c r="AD29" s="162">
        <v>0</v>
      </c>
      <c r="AE29" s="156" t="e">
        <f>#REF!+#REF!+#REF!+#REF!+#REF!+#REF!+'ZİRVE SİGORTA LTD. 2023'!L29+#REF!+'TÜRK SİGORTA 2023'!L29+#REF!+#REF!+#REF!+#REF!+#REF!+#REF!+#REF!+#REF!+#REF!+#REF!+#REF!+#REF!+#REF!+#REF!+#REF!+#REF!+#REF!+#REF!+#REF!+#REF!+#REF!</f>
        <v>#REF!</v>
      </c>
      <c r="AF29" s="11"/>
      <c r="AG29" s="11"/>
    </row>
    <row r="30" spans="1:33" x14ac:dyDescent="0.2">
      <c r="A30" s="6"/>
      <c r="B30" s="5"/>
      <c r="C30" s="335" t="s">
        <v>62</v>
      </c>
      <c r="D30" s="335"/>
      <c r="E30" s="335"/>
      <c r="F30" s="5" t="s">
        <v>33</v>
      </c>
      <c r="G30" s="169">
        <v>58401</v>
      </c>
      <c r="H30" s="169">
        <v>48772</v>
      </c>
      <c r="I30" s="169">
        <v>0</v>
      </c>
      <c r="J30" s="169">
        <v>0</v>
      </c>
      <c r="K30" s="169">
        <v>0</v>
      </c>
      <c r="L30" s="169">
        <v>0</v>
      </c>
      <c r="M30" s="169">
        <v>0</v>
      </c>
      <c r="N30" s="254">
        <v>0</v>
      </c>
      <c r="O30" s="254"/>
      <c r="P30" s="156" t="e">
        <f>#REF!+#REF!+#REF!+#REF!+#REF!+#REF!+'ZİRVE SİGORTA LTD. 2023'!G30+#REF!+'TÜRK SİGORTA 2023'!G38+#REF!+#REF!+#REF!+#REF!+#REF!+#REF!+#REF!+#REF!+#REF!+#REF!+#REF!+#REF!+#REF!+#REF!+#REF!+#REF!+#REF!+#REF!+#REF!+#REF!+#REF!</f>
        <v>#REF!</v>
      </c>
      <c r="Q30" s="156">
        <v>0</v>
      </c>
      <c r="R30" s="7"/>
      <c r="S30" s="4" t="s">
        <v>63</v>
      </c>
      <c r="T30" s="4" t="s">
        <v>64</v>
      </c>
      <c r="U30" s="4"/>
      <c r="V30" s="162">
        <v>47919</v>
      </c>
      <c r="W30" s="162">
        <v>31159</v>
      </c>
      <c r="X30" s="162">
        <v>13659</v>
      </c>
      <c r="Y30" s="162">
        <v>13659</v>
      </c>
      <c r="Z30" s="162">
        <v>13659</v>
      </c>
      <c r="AA30" s="162">
        <v>13659</v>
      </c>
      <c r="AB30" s="162">
        <v>13659</v>
      </c>
      <c r="AC30" s="162">
        <v>13659</v>
      </c>
      <c r="AD30" s="162">
        <v>1963184</v>
      </c>
      <c r="AE30" s="156" t="e">
        <f>#REF!+#REF!+#REF!+#REF!+#REF!+#REF!+'ZİRVE SİGORTA LTD. 2023'!L30+#REF!+'TÜRK SİGORTA 2023'!L30+#REF!+#REF!+#REF!+#REF!+#REF!+#REF!+#REF!+#REF!+#REF!+#REF!+#REF!+#REF!+#REF!+#REF!+#REF!+#REF!+#REF!+#REF!+#REF!+#REF!+#REF!</f>
        <v>#REF!</v>
      </c>
      <c r="AF30" s="11"/>
      <c r="AG30" s="11"/>
    </row>
    <row r="31" spans="1:33" x14ac:dyDescent="0.2">
      <c r="A31" s="6"/>
      <c r="B31" s="5"/>
      <c r="C31" s="335"/>
      <c r="D31" s="335"/>
      <c r="E31" s="335"/>
      <c r="F31" s="5"/>
      <c r="G31" s="169"/>
      <c r="H31" s="169"/>
      <c r="I31" s="169"/>
      <c r="J31" s="169"/>
      <c r="K31" s="169"/>
      <c r="L31" s="169"/>
      <c r="M31" s="169"/>
      <c r="N31" s="254"/>
      <c r="O31" s="254"/>
      <c r="P31" s="158"/>
      <c r="Q31" s="158"/>
      <c r="R31" s="7"/>
      <c r="S31" s="4" t="s">
        <v>65</v>
      </c>
      <c r="T31" s="4" t="s">
        <v>66</v>
      </c>
      <c r="U31" s="4"/>
      <c r="V31" s="162">
        <v>0</v>
      </c>
      <c r="W31" s="162">
        <v>0</v>
      </c>
      <c r="X31" s="162">
        <v>0</v>
      </c>
      <c r="Y31" s="162">
        <v>0</v>
      </c>
      <c r="Z31" s="162">
        <v>0</v>
      </c>
      <c r="AA31" s="162">
        <v>0</v>
      </c>
      <c r="AB31" s="162">
        <v>0</v>
      </c>
      <c r="AC31" s="162">
        <v>0</v>
      </c>
      <c r="AD31" s="162"/>
      <c r="AE31" s="156" t="e">
        <f>#REF!+#REF!+#REF!+#REF!+#REF!+#REF!+'ZİRVE SİGORTA LTD. 2023'!L31+#REF!+'TÜRK SİGORTA 2023'!L31+#REF!+#REF!+#REF!+#REF!+#REF!+#REF!+#REF!+#REF!+#REF!+#REF!+#REF!+#REF!+#REF!+#REF!+#REF!+#REF!+#REF!+#REF!+#REF!+#REF!+#REF!</f>
        <v>#REF!</v>
      </c>
      <c r="AF31" s="11"/>
      <c r="AG31" s="11"/>
    </row>
    <row r="32" spans="1:33" x14ac:dyDescent="0.2">
      <c r="A32" s="6" t="s">
        <v>7</v>
      </c>
      <c r="B32" s="338" t="s">
        <v>67</v>
      </c>
      <c r="C32" s="338"/>
      <c r="D32" s="338"/>
      <c r="E32" s="338"/>
      <c r="F32" s="5"/>
      <c r="G32" s="177">
        <v>8230323</v>
      </c>
      <c r="H32" s="177">
        <v>10568561</v>
      </c>
      <c r="I32" s="177">
        <v>10552113</v>
      </c>
      <c r="J32" s="177">
        <v>10587357</v>
      </c>
      <c r="K32" s="177">
        <v>11782652</v>
      </c>
      <c r="L32" s="177">
        <v>14458584</v>
      </c>
      <c r="M32" s="177">
        <v>14159819</v>
      </c>
      <c r="N32" s="177">
        <v>14333269</v>
      </c>
      <c r="O32" s="177">
        <v>20804422</v>
      </c>
      <c r="P32" s="159" t="e">
        <f>P33+P36+P39</f>
        <v>#REF!</v>
      </c>
      <c r="Q32" s="159"/>
      <c r="R32" s="7"/>
      <c r="S32" s="4" t="s">
        <v>68</v>
      </c>
      <c r="T32" s="4" t="s">
        <v>85</v>
      </c>
      <c r="U32" s="5" t="s">
        <v>33</v>
      </c>
      <c r="V32" s="177">
        <v>-2035911</v>
      </c>
      <c r="W32" s="177">
        <v>-4379167</v>
      </c>
      <c r="X32" s="177">
        <v>-1304270</v>
      </c>
      <c r="Y32" s="177">
        <v>-958548</v>
      </c>
      <c r="Z32" s="177">
        <v>-1233384</v>
      </c>
      <c r="AA32" s="177">
        <v>-939117</v>
      </c>
      <c r="AB32" s="177">
        <v>-1561288</v>
      </c>
      <c r="AC32" s="177">
        <v>-1891639</v>
      </c>
      <c r="AD32" s="177">
        <v>-2683004</v>
      </c>
      <c r="AE32" s="160" t="e">
        <f>-AE33-AE34+AE35</f>
        <v>#REF!</v>
      </c>
      <c r="AF32" s="11"/>
      <c r="AG32" s="11"/>
    </row>
    <row r="33" spans="1:33" x14ac:dyDescent="0.2">
      <c r="A33" s="6"/>
      <c r="B33" s="5" t="s">
        <v>12</v>
      </c>
      <c r="C33" s="335" t="s">
        <v>69</v>
      </c>
      <c r="D33" s="335"/>
      <c r="E33" s="335"/>
      <c r="F33" s="5"/>
      <c r="G33" s="175">
        <v>2569641</v>
      </c>
      <c r="H33" s="175">
        <v>4190720</v>
      </c>
      <c r="I33" s="175">
        <v>2676575</v>
      </c>
      <c r="J33" s="175">
        <v>2454391</v>
      </c>
      <c r="K33" s="175">
        <v>3015566</v>
      </c>
      <c r="L33" s="175">
        <v>2853125</v>
      </c>
      <c r="M33" s="175">
        <v>3285224</v>
      </c>
      <c r="N33" s="175">
        <v>3185248</v>
      </c>
      <c r="O33" s="175">
        <v>4388383</v>
      </c>
      <c r="P33" s="160" t="e">
        <f>P34-P35</f>
        <v>#REF!</v>
      </c>
      <c r="Q33" s="160"/>
      <c r="R33" s="7"/>
      <c r="S33" s="4"/>
      <c r="T33" s="4" t="s">
        <v>70</v>
      </c>
      <c r="U33" s="5" t="s">
        <v>33</v>
      </c>
      <c r="V33" s="169">
        <v>0</v>
      </c>
      <c r="W33" s="169">
        <v>1732761</v>
      </c>
      <c r="X33" s="169">
        <v>1123266</v>
      </c>
      <c r="Y33" s="169">
        <v>619172</v>
      </c>
      <c r="Z33" s="169">
        <v>277316</v>
      </c>
      <c r="AA33" s="169">
        <v>15607</v>
      </c>
      <c r="AB33" s="169">
        <v>730227</v>
      </c>
      <c r="AC33" s="169">
        <v>1286485</v>
      </c>
      <c r="AD33" s="169">
        <v>2268722</v>
      </c>
      <c r="AE33" s="156" t="e">
        <f>#REF!+#REF!+#REF!+#REF!+#REF!+#REF!+'ZİRVE SİGORTA LTD. 2023'!L33+#REF!+'TÜRK SİGORTA 2023'!L33+#REF!+#REF!+#REF!+#REF!+#REF!+#REF!+#REF!+#REF!+#REF!+#REF!+#REF!+#REF!+#REF!+#REF!+#REF!+#REF!+#REF!+#REF!+#REF!+#REF!+#REF!</f>
        <v>#REF!</v>
      </c>
      <c r="AF33" s="11"/>
      <c r="AG33" s="11"/>
    </row>
    <row r="34" spans="1:33" x14ac:dyDescent="0.2">
      <c r="A34" s="5"/>
      <c r="B34" s="5"/>
      <c r="C34" s="335" t="s">
        <v>69</v>
      </c>
      <c r="D34" s="335"/>
      <c r="E34" s="335"/>
      <c r="F34" s="5"/>
      <c r="G34" s="169">
        <v>5775597</v>
      </c>
      <c r="H34" s="169">
        <v>8019575</v>
      </c>
      <c r="I34" s="169">
        <v>7029571</v>
      </c>
      <c r="J34" s="169">
        <v>7185882</v>
      </c>
      <c r="K34" s="169">
        <v>8427960</v>
      </c>
      <c r="L34" s="169">
        <v>9041583</v>
      </c>
      <c r="M34" s="169">
        <v>9869546</v>
      </c>
      <c r="N34" s="254">
        <v>10871071</v>
      </c>
      <c r="O34" s="254">
        <v>12873703</v>
      </c>
      <c r="P34" s="156" t="e">
        <f>#REF!+#REF!+#REF!+#REF!+#REF!+#REF!+'ZİRVE SİGORTA LTD. 2023'!G34+#REF!+'TÜRK SİGORTA 2023'!G42+#REF!+#REF!+#REF!+#REF!+#REF!+#REF!+#REF!+#REF!+#REF!+#REF!+#REF!+#REF!+#REF!+#REF!+#REF!+#REF!+#REF!+#REF!+#REF!+#REF!+#REF!</f>
        <v>#REF!</v>
      </c>
      <c r="Q34" s="156"/>
      <c r="R34" s="7"/>
      <c r="S34" s="4"/>
      <c r="T34" s="4" t="s">
        <v>71</v>
      </c>
      <c r="U34" s="5" t="s">
        <v>33</v>
      </c>
      <c r="V34" s="169">
        <v>2035911</v>
      </c>
      <c r="W34" s="169">
        <v>2646406</v>
      </c>
      <c r="X34" s="169">
        <v>181004</v>
      </c>
      <c r="Y34" s="169">
        <v>339376</v>
      </c>
      <c r="Z34" s="169">
        <v>956068</v>
      </c>
      <c r="AA34" s="169">
        <v>1025010</v>
      </c>
      <c r="AB34" s="169">
        <v>1124176</v>
      </c>
      <c r="AC34" s="169">
        <v>1203051</v>
      </c>
      <c r="AD34" s="169">
        <v>1203051</v>
      </c>
      <c r="AE34" s="156" t="e">
        <f>#REF!+#REF!+#REF!+#REF!+#REF!+#REF!+'ZİRVE SİGORTA LTD. 2023'!L34+#REF!+'TÜRK SİGORTA 2023'!L35+#REF!+#REF!+#REF!+#REF!+#REF!+#REF!+#REF!+#REF!+#REF!+#REF!+#REF!+#REF!+#REF!+#REF!+#REF!+#REF!+#REF!+#REF!+#REF!+#REF!+#REF!</f>
        <v>#REF!</v>
      </c>
      <c r="AF34" s="11"/>
      <c r="AG34" s="11"/>
    </row>
    <row r="35" spans="1:33" x14ac:dyDescent="0.2">
      <c r="A35" s="4"/>
      <c r="B35" s="4"/>
      <c r="C35" s="335" t="s">
        <v>72</v>
      </c>
      <c r="D35" s="335"/>
      <c r="E35" s="335"/>
      <c r="F35" s="5" t="s">
        <v>33</v>
      </c>
      <c r="G35" s="169">
        <v>3205956</v>
      </c>
      <c r="H35" s="169">
        <v>3828855</v>
      </c>
      <c r="I35" s="169">
        <v>4352996</v>
      </c>
      <c r="J35" s="169">
        <v>4731491</v>
      </c>
      <c r="K35" s="169">
        <v>5412394</v>
      </c>
      <c r="L35" s="169">
        <v>6188458</v>
      </c>
      <c r="M35" s="169">
        <v>6584322</v>
      </c>
      <c r="N35" s="254">
        <v>7685823</v>
      </c>
      <c r="O35" s="254">
        <v>8485320</v>
      </c>
      <c r="P35" s="156" t="e">
        <f>#REF!+#REF!+#REF!+#REF!+#REF!+#REF!+'ZİRVE SİGORTA LTD. 2023'!G35+#REF!+'TÜRK SİGORTA 2023'!G43+#REF!+#REF!+#REF!+#REF!+#REF!+#REF!+#REF!+#REF!+#REF!+#REF!+#REF!+#REF!+#REF!+#REF!+#REF!+#REF!+#REF!+#REF!+#REF!+#REF!+#REF!</f>
        <v>#REF!</v>
      </c>
      <c r="Q35" s="156"/>
      <c r="R35" s="7"/>
      <c r="S35" s="8"/>
      <c r="T35" s="4" t="s">
        <v>77</v>
      </c>
      <c r="U35" s="4"/>
      <c r="V35" s="162"/>
      <c r="W35" s="162">
        <v>0</v>
      </c>
      <c r="X35" s="162">
        <v>0</v>
      </c>
      <c r="Y35" s="162">
        <v>0</v>
      </c>
      <c r="Z35" s="162">
        <v>0</v>
      </c>
      <c r="AA35" s="162">
        <v>101500</v>
      </c>
      <c r="AB35" s="162">
        <v>293115</v>
      </c>
      <c r="AC35" s="162">
        <v>597897</v>
      </c>
      <c r="AD35" s="162">
        <v>788769</v>
      </c>
      <c r="AE35" s="156" t="e">
        <f>#REF!+#REF!+#REF!+#REF!+#REF!+#REF!+'ZİRVE SİGORTA LTD. 2023'!L35+#REF!+'TÜRK SİGORTA 2023'!L36+#REF!+#REF!+#REF!+#REF!+#REF!+#REF!+#REF!+#REF!+#REF!+#REF!+#REF!+#REF!+#REF!+#REF!+#REF!+#REF!+#REF!+#REF!+#REF!+#REF!+#REF!</f>
        <v>#REF!</v>
      </c>
      <c r="AF35" s="11"/>
      <c r="AG35" s="11"/>
    </row>
    <row r="36" spans="1:33" x14ac:dyDescent="0.2">
      <c r="A36" s="4"/>
      <c r="B36" s="4" t="s">
        <v>15</v>
      </c>
      <c r="C36" s="335" t="s">
        <v>73</v>
      </c>
      <c r="D36" s="335"/>
      <c r="E36" s="335"/>
      <c r="F36" s="4"/>
      <c r="G36" s="174">
        <v>5654713</v>
      </c>
      <c r="H36" s="174">
        <v>6371872</v>
      </c>
      <c r="I36" s="174">
        <v>7759086</v>
      </c>
      <c r="J36" s="174">
        <v>8016514</v>
      </c>
      <c r="K36" s="174">
        <v>8284211</v>
      </c>
      <c r="L36" s="174">
        <v>11213956</v>
      </c>
      <c r="M36" s="174">
        <v>10874595</v>
      </c>
      <c r="N36" s="174">
        <v>11141431</v>
      </c>
      <c r="O36" s="174">
        <v>16296466</v>
      </c>
      <c r="P36" s="160" t="e">
        <f>P37-P38</f>
        <v>#REF!</v>
      </c>
      <c r="Q36" s="160"/>
      <c r="R36" s="7" t="s">
        <v>6</v>
      </c>
      <c r="S36" s="328" t="s">
        <v>74</v>
      </c>
      <c r="T36" s="328"/>
      <c r="U36" s="4"/>
      <c r="V36" s="186">
        <v>13111658</v>
      </c>
      <c r="W36" s="186">
        <v>8152554</v>
      </c>
      <c r="X36" s="186">
        <v>14172395</v>
      </c>
      <c r="Y36" s="186">
        <v>16605485</v>
      </c>
      <c r="Z36" s="186">
        <v>16964396</v>
      </c>
      <c r="AA36" s="186">
        <v>24912590</v>
      </c>
      <c r="AB36" s="186">
        <v>29092482</v>
      </c>
      <c r="AC36" s="186">
        <v>34744660</v>
      </c>
      <c r="AD36" s="186">
        <v>45711153</v>
      </c>
      <c r="AE36" s="159" t="e">
        <f>AE37+AE38</f>
        <v>#REF!</v>
      </c>
      <c r="AF36" s="11"/>
      <c r="AG36" s="11"/>
    </row>
    <row r="37" spans="1:33" x14ac:dyDescent="0.2">
      <c r="A37" s="4"/>
      <c r="B37" s="4"/>
      <c r="C37" s="335" t="s">
        <v>73</v>
      </c>
      <c r="D37" s="335"/>
      <c r="E37" s="335"/>
      <c r="F37" s="4"/>
      <c r="G37" s="162">
        <v>6727819</v>
      </c>
      <c r="H37" s="162">
        <v>7705679</v>
      </c>
      <c r="I37" s="162">
        <v>9463946</v>
      </c>
      <c r="J37" s="162">
        <v>10045886</v>
      </c>
      <c r="K37" s="162">
        <v>10278137</v>
      </c>
      <c r="L37" s="162">
        <v>13709785</v>
      </c>
      <c r="M37" s="162">
        <v>14173395</v>
      </c>
      <c r="N37" s="40">
        <v>14865655</v>
      </c>
      <c r="O37" s="40">
        <v>20799386</v>
      </c>
      <c r="P37" s="156" t="e">
        <f>#REF!+#REF!+#REF!+#REF!+#REF!+#REF!+'ZİRVE SİGORTA LTD. 2023'!G37+#REF!+'TÜRK SİGORTA 2023'!G45+#REF!+#REF!+#REF!+#REF!+#REF!+#REF!+#REF!+#REF!+#REF!+#REF!+#REF!+#REF!+#REF!+#REF!+#REF!+#REF!+#REF!+#REF!+#REF!+#REF!+#REF!</f>
        <v>#REF!</v>
      </c>
      <c r="Q37" s="156"/>
      <c r="R37" s="7"/>
      <c r="S37" s="4" t="s">
        <v>12</v>
      </c>
      <c r="T37" s="4" t="s">
        <v>75</v>
      </c>
      <c r="U37" s="4"/>
      <c r="V37" s="162">
        <v>6705281</v>
      </c>
      <c r="W37" s="162">
        <v>5724650</v>
      </c>
      <c r="X37" s="162">
        <v>9835596</v>
      </c>
      <c r="Y37" s="162">
        <v>13181027</v>
      </c>
      <c r="Z37" s="162">
        <v>10485852</v>
      </c>
      <c r="AA37" s="162">
        <v>16655354</v>
      </c>
      <c r="AB37" s="162">
        <v>19443193</v>
      </c>
      <c r="AC37" s="162">
        <v>20855294</v>
      </c>
      <c r="AD37" s="162">
        <v>27793623</v>
      </c>
      <c r="AE37" s="156" t="e">
        <f>#REF!+#REF!+#REF!+#REF!+#REF!+#REF!+'ZİRVE SİGORTA LTD. 2023'!L37+#REF!+'TÜRK SİGORTA 2023'!L38+#REF!+#REF!+#REF!+#REF!+#REF!+#REF!+#REF!+#REF!+#REF!+#REF!+#REF!+#REF!+#REF!+#REF!+#REF!+#REF!+#REF!+#REF!+#REF!+#REF!+#REF!</f>
        <v>#REF!</v>
      </c>
      <c r="AF37" s="11"/>
      <c r="AG37" s="11"/>
    </row>
    <row r="38" spans="1:33" x14ac:dyDescent="0.2">
      <c r="A38" s="4"/>
      <c r="B38" s="4"/>
      <c r="C38" s="335" t="s">
        <v>76</v>
      </c>
      <c r="D38" s="335"/>
      <c r="E38" s="335"/>
      <c r="F38" s="5" t="s">
        <v>33</v>
      </c>
      <c r="G38" s="169">
        <v>1073106</v>
      </c>
      <c r="H38" s="169">
        <v>1333807</v>
      </c>
      <c r="I38" s="169">
        <v>1704860</v>
      </c>
      <c r="J38" s="169">
        <v>2029372</v>
      </c>
      <c r="K38" s="169">
        <v>1993926</v>
      </c>
      <c r="L38" s="169">
        <v>2495829</v>
      </c>
      <c r="M38" s="169">
        <v>3298800</v>
      </c>
      <c r="N38" s="254">
        <v>3724224</v>
      </c>
      <c r="O38" s="254">
        <v>4502920</v>
      </c>
      <c r="P38" s="156" t="e">
        <f>#REF!+#REF!+#REF!+#REF!+#REF!+#REF!+'ZİRVE SİGORTA LTD. 2023'!G38+#REF!+'TÜRK SİGORTA 2023'!G46+#REF!+#REF!+#REF!+#REF!+#REF!+#REF!+#REF!+#REF!+#REF!+#REF!+#REF!+#REF!+#REF!+#REF!+#REF!+#REF!+#REF!+#REF!+#REF!+#REF!+#REF!</f>
        <v>#REF!</v>
      </c>
      <c r="Q38" s="156"/>
      <c r="R38" s="7"/>
      <c r="S38" s="4" t="s">
        <v>15</v>
      </c>
      <c r="T38" s="4" t="s">
        <v>77</v>
      </c>
      <c r="U38" s="4"/>
      <c r="V38" s="162">
        <v>6406377</v>
      </c>
      <c r="W38" s="162">
        <v>2427904</v>
      </c>
      <c r="X38" s="162">
        <v>4336799</v>
      </c>
      <c r="Y38" s="162">
        <v>3224458</v>
      </c>
      <c r="Z38" s="162">
        <v>6478544</v>
      </c>
      <c r="AA38" s="162">
        <v>8257236</v>
      </c>
      <c r="AB38" s="162">
        <v>9649289</v>
      </c>
      <c r="AC38" s="162">
        <v>13889366</v>
      </c>
      <c r="AD38" s="162">
        <v>17917530</v>
      </c>
      <c r="AE38" s="156" t="e">
        <f>#REF!+#REF!+#REF!+#REF!+#REF!+#REF!+'ZİRVE SİGORTA LTD. 2023'!L38+#REF!+'TÜRK SİGORTA 2023'!L39+#REF!+#REF!+#REF!+#REF!+#REF!+#REF!+#REF!+#REF!+#REF!+#REF!+#REF!+#REF!+#REF!+#REF!+#REF!+#REF!+#REF!+#REF!+#REF!+#REF!+#REF!</f>
        <v>#REF!</v>
      </c>
      <c r="AF38" s="11"/>
      <c r="AG38" s="11"/>
    </row>
    <row r="39" spans="1:33" x14ac:dyDescent="0.2">
      <c r="A39" s="4"/>
      <c r="B39" s="4" t="s">
        <v>19</v>
      </c>
      <c r="C39" s="335" t="s">
        <v>84</v>
      </c>
      <c r="D39" s="335"/>
      <c r="E39" s="335"/>
      <c r="F39" s="4"/>
      <c r="G39" s="174">
        <v>5969</v>
      </c>
      <c r="H39" s="174">
        <v>5969</v>
      </c>
      <c r="I39" s="174">
        <v>116452</v>
      </c>
      <c r="J39" s="174">
        <v>116452</v>
      </c>
      <c r="K39" s="174">
        <v>482875</v>
      </c>
      <c r="L39" s="174">
        <v>391503</v>
      </c>
      <c r="M39" s="174">
        <v>10874595</v>
      </c>
      <c r="N39" s="174">
        <v>6590</v>
      </c>
      <c r="O39" s="174">
        <v>119573</v>
      </c>
      <c r="P39" s="160" t="e">
        <f>P40-P41</f>
        <v>#REF!</v>
      </c>
      <c r="Q39" s="160"/>
      <c r="R39" s="7"/>
      <c r="S39" s="4"/>
      <c r="T39" s="4"/>
      <c r="U39" s="4"/>
      <c r="V39" s="162"/>
      <c r="W39" s="162"/>
      <c r="X39" s="162"/>
      <c r="Y39" s="162"/>
      <c r="Z39" s="162"/>
      <c r="AA39" s="162"/>
      <c r="AB39" s="162"/>
      <c r="AC39" s="162"/>
      <c r="AD39" s="162"/>
      <c r="AE39" s="158"/>
      <c r="AF39" s="11"/>
      <c r="AG39" s="11"/>
    </row>
    <row r="40" spans="1:33" x14ac:dyDescent="0.2">
      <c r="A40" s="4"/>
      <c r="B40" s="4"/>
      <c r="C40" s="335" t="s">
        <v>78</v>
      </c>
      <c r="D40" s="335"/>
      <c r="E40" s="335"/>
      <c r="F40" s="4"/>
      <c r="G40" s="162">
        <v>5969</v>
      </c>
      <c r="H40" s="162">
        <v>5969</v>
      </c>
      <c r="I40" s="162">
        <v>116452</v>
      </c>
      <c r="J40" s="162">
        <v>116452</v>
      </c>
      <c r="K40" s="162">
        <v>575509</v>
      </c>
      <c r="L40" s="162">
        <v>575510</v>
      </c>
      <c r="M40" s="162">
        <v>14173395</v>
      </c>
      <c r="N40" s="40">
        <v>6590</v>
      </c>
      <c r="O40" s="40">
        <v>119573</v>
      </c>
      <c r="P40" s="156" t="e">
        <f>#REF!+#REF!+#REF!+#REF!+#REF!+#REF!+'ZİRVE SİGORTA LTD. 2023'!G40+#REF!+'TÜRK SİGORTA 2023'!G48+#REF!+#REF!+#REF!+#REF!+#REF!+#REF!+#REF!+#REF!+#REF!+#REF!+#REF!+#REF!+#REF!+#REF!+#REF!+#REF!+#REF!+#REF!+#REF!+#REF!+#REF!</f>
        <v>#REF!</v>
      </c>
      <c r="Q40" s="156"/>
      <c r="R40" s="7"/>
      <c r="S40" s="4"/>
      <c r="T40" s="4"/>
      <c r="U40" s="4"/>
      <c r="V40" s="162"/>
      <c r="W40" s="162"/>
      <c r="X40" s="162"/>
      <c r="Y40" s="162"/>
      <c r="Z40" s="162"/>
      <c r="AA40" s="162"/>
      <c r="AB40" s="162"/>
      <c r="AC40" s="162"/>
      <c r="AD40" s="162"/>
      <c r="AE40" s="158"/>
      <c r="AF40" s="11"/>
      <c r="AG40" s="11"/>
    </row>
    <row r="41" spans="1:33" x14ac:dyDescent="0.2">
      <c r="A41" s="4"/>
      <c r="B41" s="4"/>
      <c r="C41" s="335" t="s">
        <v>79</v>
      </c>
      <c r="D41" s="335"/>
      <c r="E41" s="335"/>
      <c r="F41" s="5" t="s">
        <v>33</v>
      </c>
      <c r="G41" s="169">
        <v>0</v>
      </c>
      <c r="H41" s="169">
        <v>0</v>
      </c>
      <c r="I41" s="169">
        <v>0</v>
      </c>
      <c r="J41" s="169">
        <v>0</v>
      </c>
      <c r="K41" s="169">
        <v>92634</v>
      </c>
      <c r="L41" s="169">
        <v>184007</v>
      </c>
      <c r="M41" s="169">
        <v>3298800</v>
      </c>
      <c r="N41" s="254">
        <v>0</v>
      </c>
      <c r="O41" s="254"/>
      <c r="P41" s="156" t="e">
        <f>#REF!+#REF!+#REF!+#REF!+#REF!+#REF!+'ZİRVE SİGORTA LTD. 2023'!G41+#REF!+'TÜRK SİGORTA 2023'!G49+#REF!+#REF!+#REF!+#REF!+#REF!+#REF!+#REF!+#REF!+#REF!+#REF!+#REF!+#REF!+#REF!+#REF!+#REF!+#REF!+#REF!+#REF!+#REF!+#REF!+#REF!</f>
        <v>#REF!</v>
      </c>
      <c r="Q41" s="156"/>
      <c r="R41" s="7"/>
      <c r="S41" s="4"/>
      <c r="T41" s="183"/>
      <c r="U41" s="4"/>
      <c r="V41" s="162"/>
      <c r="W41" s="162"/>
      <c r="X41" s="162"/>
      <c r="Y41" s="162"/>
      <c r="Z41" s="162"/>
      <c r="AA41" s="162"/>
      <c r="AB41" s="162"/>
      <c r="AC41" s="162"/>
      <c r="AD41" s="162"/>
      <c r="AE41" s="158"/>
      <c r="AF41" s="11"/>
      <c r="AG41" s="11"/>
    </row>
    <row r="42" spans="1:33" ht="9" customHeight="1" x14ac:dyDescent="0.2">
      <c r="A42" s="4"/>
      <c r="B42" s="4"/>
      <c r="C42" s="335"/>
      <c r="D42" s="335"/>
      <c r="E42" s="335"/>
      <c r="F42" s="4"/>
      <c r="G42" s="162"/>
      <c r="H42" s="162"/>
      <c r="I42" s="162"/>
      <c r="J42" s="162"/>
      <c r="K42" s="162"/>
      <c r="L42" s="162"/>
      <c r="M42" s="162"/>
      <c r="P42" s="156"/>
      <c r="Q42" s="156"/>
      <c r="R42" s="7"/>
      <c r="S42" s="4"/>
      <c r="T42" s="4"/>
      <c r="U42" s="4"/>
      <c r="V42" s="162"/>
      <c r="W42" s="162"/>
      <c r="X42" s="162"/>
      <c r="Y42" s="162"/>
      <c r="Z42" s="162"/>
      <c r="AA42" s="162"/>
      <c r="AB42" s="162"/>
      <c r="AC42" s="162"/>
      <c r="AD42" s="162"/>
      <c r="AE42" s="158"/>
      <c r="AF42" s="11"/>
      <c r="AG42" s="11"/>
    </row>
    <row r="43" spans="1:33" x14ac:dyDescent="0.2">
      <c r="A43" s="8" t="s">
        <v>80</v>
      </c>
      <c r="B43" s="328" t="s">
        <v>81</v>
      </c>
      <c r="C43" s="328"/>
      <c r="D43" s="328"/>
      <c r="E43" s="328"/>
      <c r="F43" s="4"/>
      <c r="G43" s="173">
        <v>1826331</v>
      </c>
      <c r="H43" s="173">
        <v>6745124</v>
      </c>
      <c r="I43" s="173">
        <v>13822293</v>
      </c>
      <c r="J43" s="173">
        <v>21413673</v>
      </c>
      <c r="K43" s="173">
        <v>22507409</v>
      </c>
      <c r="L43" s="173">
        <v>23307950</v>
      </c>
      <c r="M43" s="173">
        <v>27670448</v>
      </c>
      <c r="N43" s="173">
        <v>33693459</v>
      </c>
      <c r="O43" s="173">
        <v>51907004</v>
      </c>
      <c r="P43" s="161" t="e">
        <f>#REF!+#REF!+#REF!+#REF!+#REF!+#REF!+'ZİRVE SİGORTA LTD. 2023'!G43+#REF!+'TÜRK SİGORTA 2023'!G54+#REF!+#REF!+#REF!+#REF!+#REF!+#REF!+#REF!+#REF!+#REF!+#REF!+#REF!+#REF!+#REF!+#REF!+#REF!+#REF!+#REF!+#REF!+#REF!+#REF!+#REF!</f>
        <v>#REF!</v>
      </c>
      <c r="Q43" s="161"/>
      <c r="R43" s="7"/>
      <c r="S43" s="4"/>
      <c r="T43" s="4"/>
      <c r="U43" s="4"/>
      <c r="V43" s="162"/>
      <c r="W43" s="162"/>
      <c r="X43" s="162"/>
      <c r="Y43" s="162"/>
      <c r="Z43" s="162"/>
      <c r="AA43" s="162"/>
      <c r="AB43" s="162"/>
      <c r="AC43" s="162"/>
      <c r="AD43" s="162"/>
      <c r="AE43" s="158"/>
      <c r="AF43" s="11"/>
      <c r="AG43" s="11"/>
    </row>
    <row r="44" spans="1:33" ht="3.75" customHeight="1" thickBot="1" x14ac:dyDescent="0.25">
      <c r="A44" s="4"/>
      <c r="B44" s="4"/>
      <c r="C44" s="335"/>
      <c r="D44" s="335"/>
      <c r="E44" s="335"/>
      <c r="F44" s="4"/>
      <c r="G44" s="162"/>
      <c r="H44" s="162"/>
      <c r="I44" s="162"/>
      <c r="J44" s="162"/>
      <c r="K44" s="162"/>
      <c r="L44" s="162"/>
      <c r="M44" s="162"/>
      <c r="P44" s="162"/>
      <c r="Q44" s="162"/>
      <c r="R44" s="7"/>
      <c r="S44" s="4"/>
      <c r="T44" s="4"/>
      <c r="U44" s="4"/>
      <c r="V44" s="162"/>
      <c r="W44" s="162"/>
      <c r="X44" s="162"/>
      <c r="Y44" s="162"/>
      <c r="Z44" s="162"/>
      <c r="AA44" s="162"/>
      <c r="AB44" s="162"/>
      <c r="AC44" s="162"/>
      <c r="AD44" s="162"/>
      <c r="AE44" s="158"/>
      <c r="AF44" s="11"/>
      <c r="AG44" s="11"/>
    </row>
    <row r="45" spans="1:33" ht="14.25" thickTop="1" thickBot="1" x14ac:dyDescent="0.25">
      <c r="A45" s="340" t="s">
        <v>82</v>
      </c>
      <c r="B45" s="340"/>
      <c r="C45" s="340"/>
      <c r="D45" s="340"/>
      <c r="E45" s="340"/>
      <c r="F45" s="44"/>
      <c r="G45" s="171">
        <v>119163014</v>
      </c>
      <c r="H45" s="171">
        <v>161080288</v>
      </c>
      <c r="I45" s="171">
        <v>193319964</v>
      </c>
      <c r="J45" s="171">
        <v>211631313</v>
      </c>
      <c r="K45" s="171">
        <v>242537334</v>
      </c>
      <c r="L45" s="171">
        <v>271625547</v>
      </c>
      <c r="M45" s="171">
        <v>299656972</v>
      </c>
      <c r="N45" s="171">
        <v>347693089</v>
      </c>
      <c r="O45" s="171">
        <v>451178979</v>
      </c>
      <c r="P45" s="163" t="e">
        <f>P32+P27+P23+P14+P10+P3+P43</f>
        <v>#REF!</v>
      </c>
      <c r="Q45" s="187"/>
      <c r="R45" s="339" t="s">
        <v>83</v>
      </c>
      <c r="S45" s="340"/>
      <c r="T45" s="340"/>
      <c r="U45" s="44"/>
      <c r="V45" s="181">
        <v>119163014</v>
      </c>
      <c r="W45" s="181">
        <v>161080288</v>
      </c>
      <c r="X45" s="181">
        <v>193319964</v>
      </c>
      <c r="Y45" s="181">
        <v>211631313</v>
      </c>
      <c r="Z45" s="181">
        <v>242537334</v>
      </c>
      <c r="AA45" s="181">
        <v>271625547</v>
      </c>
      <c r="AB45" s="181">
        <v>299656972</v>
      </c>
      <c r="AC45" s="181">
        <v>347693089</v>
      </c>
      <c r="AD45" s="181">
        <v>451178979</v>
      </c>
      <c r="AE45" s="255" t="e">
        <f>AE3+AE9+AE22+AE36+AE20</f>
        <v>#REF!</v>
      </c>
      <c r="AF45" s="11"/>
      <c r="AG45" s="11"/>
    </row>
    <row r="46" spans="1:33" ht="14.25" thickTop="1" thickBot="1" x14ac:dyDescent="0.25">
      <c r="A46" s="42" t="s">
        <v>121</v>
      </c>
      <c r="B46" s="43"/>
      <c r="C46" s="43"/>
      <c r="D46" s="43"/>
      <c r="E46" s="43"/>
      <c r="F46" s="43"/>
      <c r="G46" s="172">
        <v>19448380375</v>
      </c>
      <c r="H46" s="172">
        <v>17189099421</v>
      </c>
      <c r="I46" s="172">
        <v>26987276589</v>
      </c>
      <c r="J46" s="172">
        <v>35891181933</v>
      </c>
      <c r="K46" s="172">
        <v>32011491917</v>
      </c>
      <c r="L46" s="172">
        <v>34619411342</v>
      </c>
      <c r="M46" s="172">
        <v>45915323766</v>
      </c>
      <c r="N46" s="172">
        <v>54411869370</v>
      </c>
      <c r="O46" s="172">
        <v>70597672</v>
      </c>
      <c r="P46" s="164" t="e">
        <f>#REF!+#REF!+#REF!+#REF!+#REF!+#REF!+'ZİRVE SİGORTA LTD. 2023'!G46+#REF!+'TÜRK SİGORTA 2023'!G56+#REF!+#REF!+#REF!+#REF!+#REF!+#REF!+#REF!+#REF!+#REF!+#REF!+#REF!+#REF!+#REF!+#REF!+#REF!+#REF!+#REF!+#REF!+#REF!</f>
        <v>#REF!</v>
      </c>
      <c r="Q46" s="164"/>
      <c r="R46" s="43"/>
      <c r="S46" s="43"/>
      <c r="T46" s="43"/>
      <c r="U46" s="43"/>
      <c r="V46" s="182">
        <v>19448380374</v>
      </c>
      <c r="W46" s="182">
        <v>17189099</v>
      </c>
      <c r="X46" s="182">
        <v>26987276589</v>
      </c>
      <c r="Y46" s="182">
        <v>35891181933</v>
      </c>
      <c r="Z46" s="182">
        <v>32011491917</v>
      </c>
      <c r="AA46" s="182">
        <v>34619411342</v>
      </c>
      <c r="AB46" s="182">
        <v>45915323766</v>
      </c>
      <c r="AC46" s="182">
        <v>54411869370</v>
      </c>
      <c r="AD46" s="182">
        <v>70597672823</v>
      </c>
      <c r="AE46" s="168" t="e">
        <f>#REF!+#REF!+#REF!+#REF!+#REF!+#REF!+'ZİRVE SİGORTA LTD. 2023'!L46+#REF!+'TÜRK SİGORTA 2023'!L56+#REF!+#REF!+#REF!+#REF!+#REF!+#REF!+#REF!+#REF!+#REF!+#REF!+#REF!+#REF!+#REF!+#REF!+#REF!+#REF!+#REF!+#REF!+#REF!</f>
        <v>#REF!</v>
      </c>
      <c r="AF46" s="11"/>
      <c r="AG46" s="11"/>
    </row>
    <row r="47" spans="1:33" ht="13.5" thickTop="1" x14ac:dyDescent="0.2">
      <c r="P47" s="156"/>
      <c r="Q47" s="156"/>
      <c r="AE47" s="156"/>
    </row>
    <row r="48" spans="1:33" x14ac:dyDescent="0.2">
      <c r="F48" t="s">
        <v>123</v>
      </c>
      <c r="P48" s="49" t="e">
        <f>P45-AE45</f>
        <v>#REF!</v>
      </c>
    </row>
  </sheetData>
  <mergeCells count="54">
    <mergeCell ref="S9:T9"/>
    <mergeCell ref="A1:AE1"/>
    <mergeCell ref="A2:E2"/>
    <mergeCell ref="R2:T2"/>
    <mergeCell ref="B3:E3"/>
    <mergeCell ref="S3:T3"/>
    <mergeCell ref="C4:E4"/>
    <mergeCell ref="C5:E5"/>
    <mergeCell ref="C6:E6"/>
    <mergeCell ref="C7:E7"/>
    <mergeCell ref="C8:E8"/>
    <mergeCell ref="C9:E9"/>
    <mergeCell ref="S18:T18"/>
    <mergeCell ref="C19:E19"/>
    <mergeCell ref="B10:E10"/>
    <mergeCell ref="S10:T10"/>
    <mergeCell ref="C11:E11"/>
    <mergeCell ref="C12:E12"/>
    <mergeCell ref="C13:E13"/>
    <mergeCell ref="B14:E14"/>
    <mergeCell ref="B23:E23"/>
    <mergeCell ref="C15:E15"/>
    <mergeCell ref="C16:E16"/>
    <mergeCell ref="C17:E17"/>
    <mergeCell ref="C18:E18"/>
    <mergeCell ref="C20:E20"/>
    <mergeCell ref="S20:T20"/>
    <mergeCell ref="C21:E21"/>
    <mergeCell ref="C22:E22"/>
    <mergeCell ref="S22:T22"/>
    <mergeCell ref="C35:E35"/>
    <mergeCell ref="C24:E24"/>
    <mergeCell ref="C25:E25"/>
    <mergeCell ref="C26:E26"/>
    <mergeCell ref="B27:E27"/>
    <mergeCell ref="C28:E28"/>
    <mergeCell ref="C29:E29"/>
    <mergeCell ref="C30:E30"/>
    <mergeCell ref="C31:E31"/>
    <mergeCell ref="B32:E32"/>
    <mergeCell ref="C33:E33"/>
    <mergeCell ref="C34:E34"/>
    <mergeCell ref="R45:T45"/>
    <mergeCell ref="C36:E36"/>
    <mergeCell ref="S36:T36"/>
    <mergeCell ref="C37:E37"/>
    <mergeCell ref="C38:E38"/>
    <mergeCell ref="C39:E39"/>
    <mergeCell ref="C40:E40"/>
    <mergeCell ref="C41:E41"/>
    <mergeCell ref="C42:E42"/>
    <mergeCell ref="B43:E43"/>
    <mergeCell ref="C44:E44"/>
    <mergeCell ref="A45:E45"/>
  </mergeCells>
  <pageMargins left="0.2" right="0.22" top="0.17" bottom="0.11" header="0.44" footer="0.17"/>
  <pageSetup paperSize="9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AC48"/>
  <sheetViews>
    <sheetView topLeftCell="P1" workbookViewId="0">
      <selection activeCell="U16" sqref="U15:U16"/>
    </sheetView>
  </sheetViews>
  <sheetFormatPr defaultRowHeight="12.75" x14ac:dyDescent="0.2"/>
  <cols>
    <col min="1" max="1" width="2.7109375" customWidth="1"/>
    <col min="2" max="2" width="7.5703125" customWidth="1"/>
    <col min="5" max="5" width="15.5703125" customWidth="1"/>
    <col min="6" max="6" width="4.42578125" customWidth="1"/>
    <col min="7" max="7" width="12.5703125" style="49" customWidth="1"/>
    <col min="8" max="8" width="12" style="49" customWidth="1"/>
    <col min="9" max="13" width="12.7109375" style="49" customWidth="1"/>
    <col min="14" max="14" width="13.5703125" style="49" customWidth="1"/>
    <col min="15" max="15" width="10.5703125" style="49" customWidth="1"/>
    <col min="17" max="17" width="6.5703125" customWidth="1"/>
    <col min="18" max="18" width="31.7109375" customWidth="1"/>
    <col min="19" max="19" width="4" customWidth="1"/>
    <col min="20" max="20" width="12.42578125" style="49" customWidth="1"/>
    <col min="21" max="21" width="9.5703125" style="49" customWidth="1"/>
    <col min="22" max="26" width="12.7109375" style="49" customWidth="1"/>
    <col min="27" max="27" width="13.140625" style="49" customWidth="1"/>
    <col min="28" max="28" width="13.7109375" customWidth="1"/>
  </cols>
  <sheetData>
    <row r="1" spans="1:29" ht="13.5" thickBot="1" x14ac:dyDescent="0.25">
      <c r="A1" s="368" t="s">
        <v>229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</row>
    <row r="2" spans="1:29" ht="13.5" thickTop="1" x14ac:dyDescent="0.2">
      <c r="A2" s="369" t="s">
        <v>8</v>
      </c>
      <c r="B2" s="369"/>
      <c r="C2" s="369"/>
      <c r="D2" s="369"/>
      <c r="E2" s="369"/>
      <c r="F2" s="38"/>
      <c r="G2" s="213">
        <v>2010</v>
      </c>
      <c r="H2" s="217">
        <v>2011</v>
      </c>
      <c r="I2" s="213">
        <v>2012</v>
      </c>
      <c r="J2" s="217">
        <v>2013</v>
      </c>
      <c r="K2" s="213">
        <v>2014</v>
      </c>
      <c r="L2" s="217">
        <v>2015</v>
      </c>
      <c r="M2" s="213">
        <v>2016</v>
      </c>
      <c r="N2" s="218">
        <v>2017</v>
      </c>
      <c r="O2" s="170"/>
      <c r="P2" s="370" t="s">
        <v>9</v>
      </c>
      <c r="Q2" s="371"/>
      <c r="R2" s="371"/>
      <c r="S2" s="39"/>
      <c r="T2" s="214">
        <v>2010</v>
      </c>
      <c r="U2" s="219">
        <v>2011</v>
      </c>
      <c r="V2" s="214">
        <v>2012</v>
      </c>
      <c r="W2" s="219">
        <v>2013</v>
      </c>
      <c r="X2" s="214">
        <v>2014</v>
      </c>
      <c r="Y2" s="219">
        <v>2015</v>
      </c>
      <c r="Z2" s="214">
        <v>2016</v>
      </c>
      <c r="AA2" s="220">
        <v>2017</v>
      </c>
      <c r="AB2" s="11"/>
    </row>
    <row r="3" spans="1:29" x14ac:dyDescent="0.2">
      <c r="A3" s="1" t="s">
        <v>0</v>
      </c>
      <c r="B3" s="372" t="s">
        <v>10</v>
      </c>
      <c r="C3" s="372"/>
      <c r="D3" s="372"/>
      <c r="E3" s="372"/>
      <c r="F3" s="2"/>
      <c r="G3" s="178">
        <v>50546848</v>
      </c>
      <c r="H3" s="178">
        <v>72446148</v>
      </c>
      <c r="I3" s="178">
        <v>85530420</v>
      </c>
      <c r="J3" s="178">
        <v>98595430</v>
      </c>
      <c r="K3" s="178">
        <v>113923607</v>
      </c>
      <c r="L3" s="178">
        <v>128669529</v>
      </c>
      <c r="M3" s="178">
        <v>154239370</v>
      </c>
      <c r="N3" s="155" t="e">
        <f>N4+N5+N6+N7+N8</f>
        <v>#REF!</v>
      </c>
      <c r="O3" s="155"/>
      <c r="P3" s="3" t="s">
        <v>0</v>
      </c>
      <c r="Q3" s="373" t="s">
        <v>11</v>
      </c>
      <c r="R3" s="373"/>
      <c r="S3" s="4"/>
      <c r="T3" s="184">
        <v>35658450</v>
      </c>
      <c r="U3" s="184">
        <v>36035146</v>
      </c>
      <c r="V3" s="184">
        <v>40472178</v>
      </c>
      <c r="W3" s="184">
        <v>37054743</v>
      </c>
      <c r="X3" s="184">
        <v>44810213</v>
      </c>
      <c r="Y3" s="184">
        <v>54611359</v>
      </c>
      <c r="Z3" s="184">
        <v>51381341</v>
      </c>
      <c r="AA3" s="165" t="e">
        <f>AA4+AA5+AA6+AA7</f>
        <v>#REF!</v>
      </c>
      <c r="AB3" s="11"/>
      <c r="AC3" s="11"/>
    </row>
    <row r="4" spans="1:29" x14ac:dyDescent="0.2">
      <c r="A4" s="6"/>
      <c r="B4" s="5" t="s">
        <v>12</v>
      </c>
      <c r="C4" s="335" t="s">
        <v>13</v>
      </c>
      <c r="D4" s="335"/>
      <c r="E4" s="335"/>
      <c r="F4" s="5"/>
      <c r="G4" s="169">
        <v>2379193</v>
      </c>
      <c r="H4" s="169">
        <v>3232655</v>
      </c>
      <c r="I4" s="169">
        <v>5282534</v>
      </c>
      <c r="J4" s="169">
        <v>6480232</v>
      </c>
      <c r="K4" s="169">
        <v>7246174</v>
      </c>
      <c r="L4" s="169">
        <v>9734300</v>
      </c>
      <c r="M4" s="169">
        <v>5938849</v>
      </c>
      <c r="N4" s="156" t="e">
        <f>#REF!+#REF!+#REF!+#REF!+#REF!+#REF!+'ZİRVE SİGORTA LTD. 2023'!G4+#REF!+'TÜRK SİGORTA 2023'!G4+#REF!+#REF!+#REF!+#REF!+#REF!+#REF!+#REF!+#REF!+#REF!+#REF!+#REF!+#REF!+#REF!+#REF!+#REF!+#REF!+#REF!+#REF!+#REF!+#REF!+#REF!</f>
        <v>#REF!</v>
      </c>
      <c r="O4" s="156"/>
      <c r="P4" s="7"/>
      <c r="Q4" s="4" t="s">
        <v>12</v>
      </c>
      <c r="R4" s="4" t="s">
        <v>14</v>
      </c>
      <c r="S4" s="4"/>
      <c r="T4" s="162">
        <v>19621761</v>
      </c>
      <c r="U4" s="162">
        <v>17084582</v>
      </c>
      <c r="V4" s="162">
        <v>20019080</v>
      </c>
      <c r="W4" s="162">
        <v>19465608</v>
      </c>
      <c r="X4" s="162">
        <v>25156994</v>
      </c>
      <c r="Y4" s="162">
        <v>30560881</v>
      </c>
      <c r="Z4" s="162">
        <v>23867929</v>
      </c>
      <c r="AA4" s="156" t="e">
        <f>#REF!+#REF!+#REF!+#REF!+#REF!+#REF!+'ZİRVE SİGORTA LTD. 2023'!L4+#REF!+'TÜRK SİGORTA 2023'!L4+#REF!+#REF!+#REF!+#REF!+#REF!+#REF!+#REF!+#REF!+#REF!+#REF!+#REF!+#REF!+#REF!+#REF!+#REF!+#REF!+#REF!+#REF!+#REF!+#REF!+#REF!</f>
        <v>#REF!</v>
      </c>
      <c r="AB4" s="11"/>
      <c r="AC4" s="11"/>
    </row>
    <row r="5" spans="1:29" x14ac:dyDescent="0.2">
      <c r="A5" s="6"/>
      <c r="B5" s="5" t="s">
        <v>15</v>
      </c>
      <c r="C5" s="336" t="s">
        <v>128</v>
      </c>
      <c r="D5" s="335"/>
      <c r="E5" s="335"/>
      <c r="F5" s="5"/>
      <c r="G5" s="169">
        <v>645803</v>
      </c>
      <c r="H5" s="169">
        <v>815545</v>
      </c>
      <c r="I5" s="169">
        <v>202150</v>
      </c>
      <c r="J5" s="169">
        <v>231815</v>
      </c>
      <c r="K5" s="169">
        <v>2743270</v>
      </c>
      <c r="L5" s="169">
        <v>0</v>
      </c>
      <c r="M5" s="169">
        <v>-759768</v>
      </c>
      <c r="N5" s="156" t="e">
        <f>#REF!+#REF!+#REF!+#REF!+#REF!+#REF!+'ZİRVE SİGORTA LTD. 2023'!G5+#REF!+'TÜRK SİGORTA 2023'!G5+#REF!+#REF!+#REF!+#REF!+#REF!+#REF!+#REF!+#REF!+#REF!+#REF!+#REF!+#REF!+#REF!+#REF!+#REF!+#REF!+#REF!+#REF!+#REF!+#REF!+#REF!</f>
        <v>#REF!</v>
      </c>
      <c r="O5" s="156"/>
      <c r="P5" s="7"/>
      <c r="Q5" s="4" t="s">
        <v>17</v>
      </c>
      <c r="R5" s="4" t="s">
        <v>18</v>
      </c>
      <c r="S5" s="4"/>
      <c r="T5" s="162">
        <v>32834</v>
      </c>
      <c r="U5" s="162">
        <v>0</v>
      </c>
      <c r="V5" s="162">
        <v>0</v>
      </c>
      <c r="W5" s="162">
        <v>0</v>
      </c>
      <c r="X5" s="162">
        <v>0</v>
      </c>
      <c r="Y5" s="162">
        <v>0</v>
      </c>
      <c r="Z5" s="162">
        <v>0</v>
      </c>
      <c r="AA5" s="156" t="e">
        <f>#REF!+#REF!+#REF!+#REF!+#REF!+#REF!+'ZİRVE SİGORTA LTD. 2023'!L5+#REF!+'TÜRK SİGORTA 2023'!L5+#REF!+#REF!+#REF!+#REF!+#REF!+#REF!+#REF!+#REF!+#REF!+#REF!+#REF!+#REF!+#REF!+#REF!+#REF!+#REF!+#REF!+#REF!+#REF!+#REF!+#REF!</f>
        <v>#REF!</v>
      </c>
      <c r="AB5" s="11"/>
      <c r="AC5" s="11"/>
    </row>
    <row r="6" spans="1:29" x14ac:dyDescent="0.2">
      <c r="A6" s="6"/>
      <c r="B6" s="5" t="s">
        <v>19</v>
      </c>
      <c r="C6" s="336" t="s">
        <v>20</v>
      </c>
      <c r="D6" s="335"/>
      <c r="E6" s="335"/>
      <c r="F6" s="5"/>
      <c r="G6" s="169">
        <v>4424</v>
      </c>
      <c r="H6" s="169">
        <v>0</v>
      </c>
      <c r="I6" s="169">
        <v>0</v>
      </c>
      <c r="J6" s="169">
        <v>0</v>
      </c>
      <c r="K6" s="169">
        <v>0</v>
      </c>
      <c r="L6" s="169">
        <v>0</v>
      </c>
      <c r="M6" s="169">
        <v>23385</v>
      </c>
      <c r="N6" s="156" t="e">
        <f>#REF!+#REF!+#REF!+#REF!+#REF!+#REF!+'ZİRVE SİGORTA LTD. 2023'!G6+#REF!+'TÜRK SİGORTA 2023'!G6+#REF!+#REF!+#REF!+#REF!+#REF!+#REF!+#REF!+#REF!+#REF!+#REF!+#REF!+#REF!+#REF!+#REF!+#REF!+#REF!+#REF!+#REF!+#REF!+#REF!+#REF!</f>
        <v>#REF!</v>
      </c>
      <c r="O6" s="156"/>
      <c r="P6" s="7"/>
      <c r="Q6" s="4" t="s">
        <v>19</v>
      </c>
      <c r="R6" s="4" t="s">
        <v>21</v>
      </c>
      <c r="S6" s="4"/>
      <c r="T6" s="162">
        <v>3328328</v>
      </c>
      <c r="U6" s="162">
        <v>2362803</v>
      </c>
      <c r="V6" s="162">
        <v>2860029</v>
      </c>
      <c r="W6" s="162">
        <v>2990968</v>
      </c>
      <c r="X6" s="162">
        <v>3280184</v>
      </c>
      <c r="Y6" s="162">
        <v>4851606</v>
      </c>
      <c r="Z6" s="162">
        <v>4762319</v>
      </c>
      <c r="AA6" s="156" t="e">
        <f>#REF!+#REF!+#REF!+#REF!+#REF!+#REF!+'ZİRVE SİGORTA LTD. 2023'!L6+#REF!+'TÜRK SİGORTA 2023'!L6+#REF!+#REF!+#REF!+#REF!+#REF!+#REF!+#REF!+#REF!+#REF!+#REF!+#REF!+#REF!+#REF!+#REF!+#REF!+#REF!+#REF!+#REF!+#REF!+#REF!+#REF!</f>
        <v>#REF!</v>
      </c>
      <c r="AB6" s="11"/>
      <c r="AC6" s="11"/>
    </row>
    <row r="7" spans="1:29" x14ac:dyDescent="0.2">
      <c r="A7" s="6"/>
      <c r="B7" s="5" t="s">
        <v>22</v>
      </c>
      <c r="C7" s="336" t="s">
        <v>129</v>
      </c>
      <c r="D7" s="335"/>
      <c r="E7" s="335"/>
      <c r="F7" s="5"/>
      <c r="G7" s="169">
        <v>47115507</v>
      </c>
      <c r="H7" s="169">
        <v>68135858</v>
      </c>
      <c r="I7" s="169">
        <v>78038553</v>
      </c>
      <c r="J7" s="169">
        <v>90821109</v>
      </c>
      <c r="K7" s="169">
        <v>103934163</v>
      </c>
      <c r="L7" s="169">
        <v>118935229</v>
      </c>
      <c r="M7" s="169">
        <v>148264404</v>
      </c>
      <c r="N7" s="156" t="e">
        <f>#REF!+#REF!+#REF!+#REF!+#REF!+#REF!+'ZİRVE SİGORTA LTD. 2023'!G7+#REF!+'TÜRK SİGORTA 2023'!G7+#REF!+#REF!+#REF!+#REF!+#REF!+#REF!+#REF!+#REF!+#REF!+#REF!+#REF!+#REF!+#REF!+#REF!+#REF!+#REF!+#REF!+#REF!+#REF!+#REF!+#REF!</f>
        <v>#REF!</v>
      </c>
      <c r="O7" s="156"/>
      <c r="P7" s="7"/>
      <c r="Q7" s="4" t="s">
        <v>22</v>
      </c>
      <c r="R7" s="4" t="s">
        <v>24</v>
      </c>
      <c r="S7" s="4"/>
      <c r="T7" s="162">
        <v>12675524</v>
      </c>
      <c r="U7" s="162">
        <v>16587761</v>
      </c>
      <c r="V7" s="162">
        <v>17593069</v>
      </c>
      <c r="W7" s="162">
        <v>14598167</v>
      </c>
      <c r="X7" s="162">
        <v>16373035</v>
      </c>
      <c r="Y7" s="162">
        <v>19198872</v>
      </c>
      <c r="Z7" s="162">
        <v>22751093</v>
      </c>
      <c r="AA7" s="156" t="e">
        <f>#REF!+#REF!+#REF!+#REF!+#REF!+#REF!+'ZİRVE SİGORTA LTD. 2023'!L7+#REF!+'TÜRK SİGORTA 2023'!L7+#REF!+#REF!+#REF!+#REF!+#REF!+#REF!+#REF!+#REF!+#REF!+#REF!+#REF!+#REF!+#REF!+#REF!+#REF!+#REF!+#REF!+#REF!+#REF!+#REF!+#REF!</f>
        <v>#REF!</v>
      </c>
      <c r="AB7" s="11"/>
      <c r="AC7" s="11"/>
    </row>
    <row r="8" spans="1:29" x14ac:dyDescent="0.2">
      <c r="A8" s="6"/>
      <c r="B8" s="5" t="s">
        <v>25</v>
      </c>
      <c r="C8" s="336" t="s">
        <v>130</v>
      </c>
      <c r="D8" s="335"/>
      <c r="E8" s="335"/>
      <c r="F8" s="5"/>
      <c r="G8" s="169">
        <v>401921</v>
      </c>
      <c r="H8" s="169">
        <v>262090</v>
      </c>
      <c r="I8" s="169">
        <v>2007183</v>
      </c>
      <c r="J8" s="169">
        <v>1062274</v>
      </c>
      <c r="K8" s="169">
        <v>0</v>
      </c>
      <c r="L8" s="169">
        <v>0</v>
      </c>
      <c r="M8" s="169">
        <v>772500</v>
      </c>
      <c r="N8" s="156" t="e">
        <f>#REF!+#REF!+#REF!+#REF!+#REF!+#REF!+'ZİRVE SİGORTA LTD. 2023'!G8+#REF!+'TÜRK SİGORTA 2023'!G8+#REF!+#REF!+#REF!+#REF!+#REF!+#REF!+#REF!+#REF!+#REF!+#REF!+#REF!+#REF!+#REF!+#REF!+#REF!+#REF!+#REF!+#REF!+#REF!+#REF!+#REF!</f>
        <v>#REF!</v>
      </c>
      <c r="O8" s="156"/>
      <c r="P8" s="7"/>
      <c r="Q8" s="4"/>
      <c r="R8" s="4"/>
      <c r="S8" s="4"/>
      <c r="T8" s="162"/>
      <c r="U8" s="162"/>
      <c r="V8" s="162"/>
      <c r="W8" s="162"/>
      <c r="X8" s="162"/>
      <c r="Y8" s="162"/>
      <c r="Z8" s="162"/>
      <c r="AA8" s="158"/>
      <c r="AB8" s="11"/>
      <c r="AC8" s="11"/>
    </row>
    <row r="9" spans="1:29" x14ac:dyDescent="0.2">
      <c r="A9" s="5"/>
      <c r="B9" s="5"/>
      <c r="C9" s="335"/>
      <c r="D9" s="335"/>
      <c r="E9" s="335"/>
      <c r="F9" s="5"/>
      <c r="G9" s="169"/>
      <c r="H9" s="169"/>
      <c r="I9" s="169"/>
      <c r="J9" s="169"/>
      <c r="K9" s="169"/>
      <c r="L9" s="169"/>
      <c r="M9" s="169"/>
      <c r="N9" s="156"/>
      <c r="O9" s="156"/>
      <c r="P9" s="7" t="s">
        <v>3</v>
      </c>
      <c r="Q9" s="366" t="s">
        <v>27</v>
      </c>
      <c r="R9" s="366"/>
      <c r="S9" s="4"/>
      <c r="T9" s="184">
        <v>27736020</v>
      </c>
      <c r="U9" s="184">
        <v>44697096</v>
      </c>
      <c r="V9" s="184">
        <v>50062441</v>
      </c>
      <c r="W9" s="184">
        <v>58655693</v>
      </c>
      <c r="X9" s="184">
        <v>71601933</v>
      </c>
      <c r="Y9" s="184">
        <v>78323933</v>
      </c>
      <c r="Z9" s="184">
        <v>89567172</v>
      </c>
      <c r="AA9" s="159" t="e">
        <f>AA11+AA14+AA18</f>
        <v>#REF!</v>
      </c>
      <c r="AB9" s="11"/>
      <c r="AC9" s="11"/>
    </row>
    <row r="10" spans="1:29" x14ac:dyDescent="0.2">
      <c r="A10" s="6" t="s">
        <v>3</v>
      </c>
      <c r="B10" s="367" t="s">
        <v>28</v>
      </c>
      <c r="C10" s="367"/>
      <c r="D10" s="367"/>
      <c r="E10" s="367"/>
      <c r="F10" s="5"/>
      <c r="G10" s="177">
        <v>2301247</v>
      </c>
      <c r="H10" s="177">
        <v>8489936</v>
      </c>
      <c r="I10" s="177">
        <v>11417133</v>
      </c>
      <c r="J10" s="177">
        <v>1608808</v>
      </c>
      <c r="K10" s="177">
        <v>3082960</v>
      </c>
      <c r="L10" s="177">
        <v>3932406</v>
      </c>
      <c r="M10" s="177">
        <v>1279093</v>
      </c>
      <c r="N10" s="157" t="e">
        <f>N11-N12</f>
        <v>#REF!</v>
      </c>
      <c r="O10" s="157"/>
      <c r="P10" s="7" t="s">
        <v>1</v>
      </c>
      <c r="Q10" s="337" t="s">
        <v>29</v>
      </c>
      <c r="R10" s="337"/>
      <c r="S10" s="4"/>
      <c r="T10" s="185">
        <v>27360832</v>
      </c>
      <c r="U10" s="185">
        <v>44956468</v>
      </c>
      <c r="V10" s="185">
        <v>48978839</v>
      </c>
      <c r="W10" s="185">
        <v>57352814</v>
      </c>
      <c r="X10" s="185">
        <v>69818825</v>
      </c>
      <c r="Y10" s="185">
        <v>76726640</v>
      </c>
      <c r="Z10" s="185">
        <v>87907831</v>
      </c>
      <c r="AA10" s="160" t="e">
        <f>AA11+AA14</f>
        <v>#REF!</v>
      </c>
      <c r="AB10" s="11"/>
      <c r="AC10" s="11"/>
    </row>
    <row r="11" spans="1:29" x14ac:dyDescent="0.2">
      <c r="A11" s="6"/>
      <c r="B11" s="5" t="s">
        <v>12</v>
      </c>
      <c r="C11" s="335" t="s">
        <v>30</v>
      </c>
      <c r="D11" s="335"/>
      <c r="E11" s="335"/>
      <c r="F11" s="5"/>
      <c r="G11" s="169">
        <v>2301247</v>
      </c>
      <c r="H11" s="169">
        <v>8489936</v>
      </c>
      <c r="I11" s="169">
        <v>11417133</v>
      </c>
      <c r="J11" s="169">
        <v>1608808</v>
      </c>
      <c r="K11" s="169">
        <v>3082960</v>
      </c>
      <c r="L11" s="169">
        <v>3932406</v>
      </c>
      <c r="M11" s="169">
        <v>1279093</v>
      </c>
      <c r="N11" s="156" t="e">
        <f>#REF!+#REF!+#REF!+#REF!+#REF!+#REF!+'ZİRVE SİGORTA LTD. 2023'!G11+#REF!+'TÜRK SİGORTA 2023'!G11+#REF!+#REF!+#REF!+#REF!+#REF!+#REF!+#REF!+#REF!+#REF!+#REF!+#REF!+#REF!+#REF!+#REF!+#REF!+#REF!+#REF!+#REF!+#REF!+#REF!+#REF!</f>
        <v>#REF!</v>
      </c>
      <c r="O11" s="156"/>
      <c r="P11" s="7"/>
      <c r="Q11" s="4" t="s">
        <v>12</v>
      </c>
      <c r="R11" s="4" t="s">
        <v>31</v>
      </c>
      <c r="S11" s="4"/>
      <c r="T11" s="185">
        <v>17207576</v>
      </c>
      <c r="U11" s="185">
        <v>33806801</v>
      </c>
      <c r="V11" s="185">
        <v>38512523</v>
      </c>
      <c r="W11" s="185">
        <v>43646387</v>
      </c>
      <c r="X11" s="185">
        <v>50983124</v>
      </c>
      <c r="Y11" s="185">
        <v>56097089</v>
      </c>
      <c r="Z11" s="185">
        <v>67008019</v>
      </c>
      <c r="AA11" s="160" t="e">
        <f>AA12-AA13</f>
        <v>#REF!</v>
      </c>
      <c r="AB11" s="11"/>
      <c r="AC11" s="11"/>
    </row>
    <row r="12" spans="1:29" x14ac:dyDescent="0.2">
      <c r="A12" s="6"/>
      <c r="B12" s="5" t="s">
        <v>15</v>
      </c>
      <c r="C12" s="335" t="s">
        <v>32</v>
      </c>
      <c r="D12" s="335"/>
      <c r="E12" s="335"/>
      <c r="F12" s="5" t="s">
        <v>33</v>
      </c>
      <c r="G12" s="169"/>
      <c r="H12" s="169"/>
      <c r="I12" s="169">
        <v>0</v>
      </c>
      <c r="J12" s="169"/>
      <c r="K12" s="169"/>
      <c r="L12" s="169"/>
      <c r="M12" s="169"/>
      <c r="N12" s="156" t="e">
        <f>#REF!+#REF!+#REF!+#REF!+#REF!+#REF!+'ZİRVE SİGORTA LTD. 2023'!G12+#REF!+'TÜRK SİGORTA 2023'!G12+#REF!+#REF!+#REF!+#REF!+#REF!+#REF!+#REF!+#REF!+#REF!+#REF!+#REF!+#REF!+#REF!+#REF!+#REF!+#REF!+#REF!+#REF!+#REF!+#REF!+#REF!</f>
        <v>#REF!</v>
      </c>
      <c r="O12" s="156"/>
      <c r="P12" s="7"/>
      <c r="Q12" s="4"/>
      <c r="R12" s="4" t="s">
        <v>31</v>
      </c>
      <c r="S12" s="4"/>
      <c r="T12" s="162">
        <v>37131457</v>
      </c>
      <c r="U12" s="162">
        <v>60177130</v>
      </c>
      <c r="V12" s="162">
        <v>63889264</v>
      </c>
      <c r="W12" s="162">
        <v>70137621</v>
      </c>
      <c r="X12" s="162">
        <v>71675938</v>
      </c>
      <c r="Y12" s="162">
        <v>78114176</v>
      </c>
      <c r="Z12" s="162">
        <v>94097788</v>
      </c>
      <c r="AA12" s="156" t="e">
        <f>#REF!+#REF!+#REF!+#REF!+#REF!+#REF!+'ZİRVE SİGORTA LTD. 2023'!L12+#REF!+'TÜRK SİGORTA 2023'!L12+#REF!+#REF!+#REF!+#REF!+#REF!+#REF!+#REF!+#REF!+#REF!+#REF!+#REF!+#REF!+#REF!+#REF!+#REF!+#REF!+#REF!+#REF!+#REF!+#REF!+#REF!</f>
        <v>#REF!</v>
      </c>
      <c r="AB12" s="11"/>
      <c r="AC12" s="11"/>
    </row>
    <row r="13" spans="1:29" x14ac:dyDescent="0.2">
      <c r="A13" s="5"/>
      <c r="B13" s="5"/>
      <c r="C13" s="335"/>
      <c r="D13" s="335"/>
      <c r="E13" s="335"/>
      <c r="F13" s="5"/>
      <c r="G13" s="169"/>
      <c r="H13" s="169"/>
      <c r="I13" s="169"/>
      <c r="J13" s="169"/>
      <c r="K13" s="169"/>
      <c r="L13" s="169"/>
      <c r="M13" s="169"/>
      <c r="N13" s="156"/>
      <c r="O13" s="156"/>
      <c r="P13" s="7"/>
      <c r="Q13" s="4"/>
      <c r="R13" s="4" t="s">
        <v>34</v>
      </c>
      <c r="S13" s="5" t="s">
        <v>33</v>
      </c>
      <c r="T13" s="169">
        <v>19923881</v>
      </c>
      <c r="U13" s="169">
        <v>26370329</v>
      </c>
      <c r="V13" s="169">
        <v>25376741</v>
      </c>
      <c r="W13" s="169">
        <v>26491</v>
      </c>
      <c r="X13" s="169">
        <v>20692814</v>
      </c>
      <c r="Y13" s="169">
        <v>22017087</v>
      </c>
      <c r="Z13" s="169">
        <v>27089769</v>
      </c>
      <c r="AA13" s="156" t="e">
        <f>#REF!+#REF!+#REF!+#REF!+#REF!+#REF!+'ZİRVE SİGORTA LTD. 2023'!L13+#REF!+'TÜRK SİGORTA 2023'!L13+#REF!+#REF!+#REF!+#REF!+#REF!+#REF!+#REF!+#REF!+#REF!+#REF!+#REF!+#REF!+#REF!+#REF!+#REF!+#REF!+#REF!+#REF!+#REF!+#REF!+#REF!</f>
        <v>#REF!</v>
      </c>
      <c r="AB13" s="11"/>
      <c r="AC13" s="11"/>
    </row>
    <row r="14" spans="1:29" x14ac:dyDescent="0.2">
      <c r="A14" s="6" t="s">
        <v>4</v>
      </c>
      <c r="B14" s="367" t="s">
        <v>35</v>
      </c>
      <c r="C14" s="367"/>
      <c r="D14" s="367"/>
      <c r="E14" s="367"/>
      <c r="F14" s="5"/>
      <c r="G14" s="177">
        <v>55402326</v>
      </c>
      <c r="H14" s="177">
        <v>61433072</v>
      </c>
      <c r="I14" s="177">
        <v>69350002</v>
      </c>
      <c r="J14" s="177">
        <v>76990218</v>
      </c>
      <c r="K14" s="177">
        <v>87806681</v>
      </c>
      <c r="L14" s="177">
        <v>95845490</v>
      </c>
      <c r="M14" s="177">
        <v>96752368</v>
      </c>
      <c r="N14" s="157" t="e">
        <f>N15-N16+N17-N18+N19+N20+N21</f>
        <v>#REF!</v>
      </c>
      <c r="O14" s="157"/>
      <c r="P14" s="7"/>
      <c r="Q14" s="4" t="s">
        <v>15</v>
      </c>
      <c r="R14" s="4" t="s">
        <v>36</v>
      </c>
      <c r="S14" s="4"/>
      <c r="T14" s="185">
        <v>10153256</v>
      </c>
      <c r="U14" s="185">
        <v>10149667</v>
      </c>
      <c r="V14" s="185">
        <v>10466316</v>
      </c>
      <c r="W14" s="185">
        <v>13706427</v>
      </c>
      <c r="X14" s="185">
        <v>18835701</v>
      </c>
      <c r="Y14" s="185">
        <v>20629551</v>
      </c>
      <c r="Z14" s="185">
        <v>20899812</v>
      </c>
      <c r="AA14" s="160" t="e">
        <f>AA15-AA16+AA17</f>
        <v>#REF!</v>
      </c>
      <c r="AB14" s="11"/>
      <c r="AC14" s="11"/>
    </row>
    <row r="15" spans="1:29" x14ac:dyDescent="0.2">
      <c r="A15" s="6"/>
      <c r="B15" s="5" t="s">
        <v>37</v>
      </c>
      <c r="C15" s="335" t="s">
        <v>38</v>
      </c>
      <c r="D15" s="335"/>
      <c r="E15" s="335"/>
      <c r="F15" s="5"/>
      <c r="G15" s="169">
        <v>12034645</v>
      </c>
      <c r="H15" s="169">
        <v>13500534</v>
      </c>
      <c r="I15" s="169">
        <v>14651363</v>
      </c>
      <c r="J15" s="169">
        <v>18372004</v>
      </c>
      <c r="K15" s="169">
        <v>27516446</v>
      </c>
      <c r="L15" s="169">
        <v>27933402</v>
      </c>
      <c r="M15" s="169">
        <v>34016774</v>
      </c>
      <c r="N15" s="156" t="e">
        <f>#REF!+#REF!+#REF!+#REF!+#REF!+#REF!+'ZİRVE SİGORTA LTD. 2023'!G15+#REF!+'TÜRK SİGORTA 2023'!G15+#REF!+#REF!+#REF!+#REF!+#REF!+#REF!+#REF!+#REF!+#REF!+#REF!+#REF!+#REF!+#REF!+#REF!+#REF!+#REF!+#REF!+#REF!+#REF!+#REF!+#REF!</f>
        <v>#REF!</v>
      </c>
      <c r="O15" s="156"/>
      <c r="P15" s="7"/>
      <c r="Q15" s="4"/>
      <c r="R15" s="4" t="s">
        <v>36</v>
      </c>
      <c r="S15" s="4"/>
      <c r="T15" s="162">
        <v>26605369</v>
      </c>
      <c r="U15" s="162">
        <v>27650585</v>
      </c>
      <c r="V15" s="162">
        <v>28958695</v>
      </c>
      <c r="W15" s="162">
        <v>32202776</v>
      </c>
      <c r="X15" s="162">
        <v>34379679</v>
      </c>
      <c r="Y15" s="162">
        <v>33360583</v>
      </c>
      <c r="Z15" s="162">
        <v>35668335</v>
      </c>
      <c r="AA15" s="156" t="e">
        <f>#REF!+#REF!+#REF!+#REF!+#REF!+#REF!+'ZİRVE SİGORTA LTD. 2023'!L15+#REF!+'TÜRK SİGORTA 2023'!L15+#REF!+#REF!+#REF!+#REF!+#REF!+#REF!+#REF!+#REF!+#REF!+#REF!+#REF!+#REF!+#REF!+#REF!+#REF!+#REF!+#REF!+#REF!+#REF!+#REF!+#REF!</f>
        <v>#REF!</v>
      </c>
      <c r="AB15" s="11"/>
      <c r="AC15" s="11"/>
    </row>
    <row r="16" spans="1:29" x14ac:dyDescent="0.2">
      <c r="A16" s="6"/>
      <c r="B16" s="5"/>
      <c r="C16" s="335" t="s">
        <v>39</v>
      </c>
      <c r="D16" s="335"/>
      <c r="E16" s="335"/>
      <c r="F16" s="5" t="s">
        <v>33</v>
      </c>
      <c r="G16" s="169">
        <v>186441</v>
      </c>
      <c r="H16" s="169">
        <v>294773</v>
      </c>
      <c r="I16" s="169">
        <v>212342</v>
      </c>
      <c r="J16" s="169">
        <v>215193</v>
      </c>
      <c r="K16" s="169">
        <v>281764</v>
      </c>
      <c r="L16" s="169">
        <v>378228</v>
      </c>
      <c r="M16" s="169">
        <v>541127</v>
      </c>
      <c r="N16" s="156" t="e">
        <f>#REF!+#REF!+#REF!+#REF!+#REF!+#REF!+'ZİRVE SİGORTA LTD. 2023'!G16+#REF!+'TÜRK SİGORTA 2023'!G20+#REF!+#REF!+#REF!+#REF!+#REF!+#REF!+#REF!+#REF!+#REF!+#REF!+#REF!+#REF!+#REF!+#REF!+#REF!+#REF!+#REF!+#REF!+#REF!+#REF!+#REF!</f>
        <v>#REF!</v>
      </c>
      <c r="O16" s="156"/>
      <c r="P16" s="7"/>
      <c r="Q16" s="4"/>
      <c r="R16" s="4" t="s">
        <v>40</v>
      </c>
      <c r="S16" s="5" t="s">
        <v>33</v>
      </c>
      <c r="T16" s="169">
        <v>16452113</v>
      </c>
      <c r="U16" s="169">
        <v>17500918</v>
      </c>
      <c r="V16" s="169">
        <v>18492379</v>
      </c>
      <c r="W16" s="169">
        <v>18496349</v>
      </c>
      <c r="X16" s="169">
        <v>15543978</v>
      </c>
      <c r="Y16" s="169">
        <v>12731032</v>
      </c>
      <c r="Z16" s="169">
        <v>14768523</v>
      </c>
      <c r="AA16" s="156" t="e">
        <f>#REF!+#REF!+#REF!+#REF!+#REF!+#REF!+'ZİRVE SİGORTA LTD. 2023'!L16+#REF!+'TÜRK SİGORTA 2023'!L16+#REF!+#REF!+#REF!+#REF!+#REF!+#REF!+#REF!+#REF!+#REF!+#REF!+#REF!+#REF!+#REF!+#REF!+#REF!+#REF!+#REF!+#REF!+#REF!+#REF!+#REF!</f>
        <v>#REF!</v>
      </c>
      <c r="AB16" s="11"/>
      <c r="AC16" s="11"/>
    </row>
    <row r="17" spans="1:29" x14ac:dyDescent="0.2">
      <c r="A17" s="6"/>
      <c r="B17" s="5" t="s">
        <v>15</v>
      </c>
      <c r="C17" s="335" t="s">
        <v>41</v>
      </c>
      <c r="D17" s="335"/>
      <c r="E17" s="335"/>
      <c r="F17" s="5"/>
      <c r="G17" s="169">
        <v>39580358</v>
      </c>
      <c r="H17" s="169">
        <v>42185382</v>
      </c>
      <c r="I17" s="169">
        <v>41427544</v>
      </c>
      <c r="J17" s="169">
        <v>46150486</v>
      </c>
      <c r="K17" s="169">
        <v>52904507</v>
      </c>
      <c r="L17" s="169">
        <v>46677713</v>
      </c>
      <c r="M17" s="169">
        <v>53222762</v>
      </c>
      <c r="N17" s="156" t="e">
        <f>#REF!+#REF!+#REF!+#REF!+#REF!+#REF!+'ZİRVE SİGORTA LTD. 2023'!G17+#REF!+'TÜRK SİGORTA 2023'!G21+#REF!+#REF!+#REF!+#REF!+#REF!+#REF!+#REF!+#REF!+#REF!+#REF!+#REF!+#REF!+#REF!+#REF!+#REF!+#REF!+#REF!+#REF!+#REF!+#REF!+#REF!</f>
        <v>#REF!</v>
      </c>
      <c r="O17" s="156"/>
      <c r="P17" s="7"/>
      <c r="Q17" s="4" t="s">
        <v>19</v>
      </c>
      <c r="R17" s="4" t="s">
        <v>42</v>
      </c>
      <c r="S17" s="4"/>
      <c r="T17" s="162">
        <v>0</v>
      </c>
      <c r="U17" s="162">
        <v>0</v>
      </c>
      <c r="V17" s="162">
        <v>0</v>
      </c>
      <c r="W17" s="162">
        <v>0</v>
      </c>
      <c r="X17" s="162">
        <v>0</v>
      </c>
      <c r="Y17" s="162">
        <v>0</v>
      </c>
      <c r="Z17" s="162">
        <v>0</v>
      </c>
      <c r="AA17" s="156" t="e">
        <f>#REF!+#REF!+#REF!+#REF!+#REF!+#REF!+'ZİRVE SİGORTA LTD. 2023'!L17+#REF!+'TÜRK SİGORTA 2023'!L17+#REF!+#REF!+#REF!+#REF!+#REF!+#REF!+#REF!+#REF!+#REF!+#REF!+#REF!+#REF!+#REF!+#REF!+#REF!+#REF!+#REF!+#REF!+#REF!+#REF!+#REF!</f>
        <v>#REF!</v>
      </c>
      <c r="AB17" s="11"/>
      <c r="AC17" s="11"/>
    </row>
    <row r="18" spans="1:29" x14ac:dyDescent="0.2">
      <c r="A18" s="6"/>
      <c r="B18" s="5"/>
      <c r="C18" s="335" t="s">
        <v>43</v>
      </c>
      <c r="D18" s="335"/>
      <c r="E18" s="335"/>
      <c r="F18" s="5" t="s">
        <v>33</v>
      </c>
      <c r="G18" s="169">
        <v>793354</v>
      </c>
      <c r="H18" s="169">
        <v>1215704</v>
      </c>
      <c r="I18" s="169">
        <v>1155062</v>
      </c>
      <c r="J18" s="169">
        <v>1192117</v>
      </c>
      <c r="K18" s="169">
        <v>633186</v>
      </c>
      <c r="L18" s="169">
        <v>1092896</v>
      </c>
      <c r="M18" s="169">
        <v>2293470</v>
      </c>
      <c r="N18" s="156" t="e">
        <f>#REF!+#REF!+#REF!+#REF!+#REF!+#REF!+'ZİRVE SİGORTA LTD. 2023'!G18+#REF!+'TÜRK SİGORTA 2023'!G26+#REF!+#REF!+#REF!+#REF!+#REF!+#REF!+#REF!+#REF!+#REF!+#REF!+#REF!+#REF!+#REF!+#REF!+#REF!+#REF!+#REF!+#REF!+#REF!+#REF!+#REF!</f>
        <v>#REF!</v>
      </c>
      <c r="O18" s="156"/>
      <c r="P18" s="7" t="s">
        <v>2</v>
      </c>
      <c r="Q18" s="337" t="s">
        <v>44</v>
      </c>
      <c r="R18" s="337"/>
      <c r="S18" s="4"/>
      <c r="T18" s="162">
        <v>375188</v>
      </c>
      <c r="U18" s="162">
        <v>740628</v>
      </c>
      <c r="V18" s="162">
        <v>1083602</v>
      </c>
      <c r="W18" s="162">
        <v>1302879</v>
      </c>
      <c r="X18" s="162">
        <v>1783108</v>
      </c>
      <c r="Y18" s="162">
        <v>1597293</v>
      </c>
      <c r="Z18" s="162">
        <v>1659341</v>
      </c>
      <c r="AA18" s="156" t="e">
        <f>#REF!+#REF!+#REF!+#REF!+#REF!+#REF!+'ZİRVE SİGORTA LTD. 2023'!L18+#REF!+'TÜRK SİGORTA 2023'!L18+#REF!+#REF!+#REF!+#REF!+#REF!+#REF!+#REF!+#REF!+#REF!+#REF!+#REF!+#REF!+#REF!+#REF!+#REF!+#REF!+#REF!+#REF!+#REF!+#REF!+#REF!</f>
        <v>#REF!</v>
      </c>
      <c r="AB18" s="11"/>
      <c r="AC18" s="11"/>
    </row>
    <row r="19" spans="1:29" x14ac:dyDescent="0.2">
      <c r="A19" s="6"/>
      <c r="B19" s="5" t="s">
        <v>19</v>
      </c>
      <c r="C19" s="335" t="s">
        <v>14</v>
      </c>
      <c r="D19" s="335"/>
      <c r="E19" s="335"/>
      <c r="F19" s="5"/>
      <c r="G19" s="169">
        <v>2605306</v>
      </c>
      <c r="H19" s="169">
        <v>2500488</v>
      </c>
      <c r="I19" s="169">
        <v>7406205</v>
      </c>
      <c r="J19" s="169">
        <v>7329179</v>
      </c>
      <c r="K19" s="169">
        <v>28003443</v>
      </c>
      <c r="L19" s="169">
        <v>17615651</v>
      </c>
      <c r="M19" s="169">
        <v>4864552</v>
      </c>
      <c r="N19" s="156" t="e">
        <f>#REF!+#REF!+#REF!+#REF!+#REF!+#REF!+'ZİRVE SİGORTA LTD. 2023'!G19+#REF!+'TÜRK SİGORTA 2023'!G27+#REF!+#REF!+#REF!+#REF!+#REF!+#REF!+#REF!+#REF!+#REF!+#REF!+#REF!+#REF!+#REF!+#REF!+#REF!+#REF!+#REF!+#REF!+#REF!+#REF!+#REF!</f>
        <v>#REF!</v>
      </c>
      <c r="O19" s="156"/>
      <c r="P19" s="7"/>
      <c r="Q19" s="4"/>
      <c r="R19" s="4"/>
      <c r="S19" s="4"/>
      <c r="T19" s="162"/>
      <c r="U19" s="162"/>
      <c r="V19" s="162"/>
      <c r="W19" s="162"/>
      <c r="X19" s="162"/>
      <c r="Y19" s="162"/>
      <c r="Z19" s="162"/>
      <c r="AA19" s="156"/>
      <c r="AB19" s="11"/>
      <c r="AC19" s="11"/>
    </row>
    <row r="20" spans="1:29" x14ac:dyDescent="0.2">
      <c r="A20" s="6"/>
      <c r="B20" s="5" t="s">
        <v>22</v>
      </c>
      <c r="C20" s="335" t="s">
        <v>45</v>
      </c>
      <c r="D20" s="335"/>
      <c r="E20" s="335"/>
      <c r="F20" s="5"/>
      <c r="G20" s="169">
        <v>0</v>
      </c>
      <c r="H20" s="169">
        <v>0</v>
      </c>
      <c r="I20" s="169">
        <v>0</v>
      </c>
      <c r="J20" s="169">
        <v>0</v>
      </c>
      <c r="K20" s="169">
        <v>0</v>
      </c>
      <c r="L20" s="169">
        <v>0</v>
      </c>
      <c r="M20" s="169">
        <v>0</v>
      </c>
      <c r="N20" s="156" t="e">
        <f>#REF!+#REF!+#REF!+#REF!+#REF!+#REF!+'ZİRVE SİGORTA LTD. 2023'!G20+#REF!+'TÜRK SİGORTA 2023'!G28+#REF!+#REF!+#REF!+#REF!+#REF!+#REF!+#REF!+#REF!+#REF!+#REF!+#REF!+#REF!+#REF!+#REF!+#REF!+#REF!+#REF!+#REF!+#REF!+#REF!+#REF!</f>
        <v>#REF!</v>
      </c>
      <c r="O20" s="156"/>
      <c r="P20" s="7" t="s">
        <v>4</v>
      </c>
      <c r="Q20" s="366" t="s">
        <v>46</v>
      </c>
      <c r="R20" s="366"/>
      <c r="S20" s="4"/>
      <c r="T20" s="186">
        <v>14539</v>
      </c>
      <c r="U20" s="186">
        <v>30082</v>
      </c>
      <c r="V20" s="186">
        <v>5055033</v>
      </c>
      <c r="W20" s="186">
        <v>4986230</v>
      </c>
      <c r="X20" s="186">
        <v>5899311</v>
      </c>
      <c r="Y20" s="186">
        <v>6376533</v>
      </c>
      <c r="Z20" s="186">
        <v>7694592</v>
      </c>
      <c r="AA20" s="166" t="e">
        <f>#REF!+#REF!+#REF!+#REF!+#REF!+#REF!+'ZİRVE SİGORTA LTD. 2023'!L20+#REF!+'TÜRK SİGORTA 2023'!L20+#REF!+#REF!+#REF!+#REF!+#REF!+#REF!+#REF!+#REF!+#REF!+#REF!+#REF!+#REF!+#REF!+#REF!+#REF!+#REF!+#REF!+#REF!+#REF!+#REF!+#REF!</f>
        <v>#REF!</v>
      </c>
      <c r="AB20" s="11"/>
      <c r="AC20" s="11"/>
    </row>
    <row r="21" spans="1:29" x14ac:dyDescent="0.2">
      <c r="A21" s="6"/>
      <c r="B21" s="5" t="s">
        <v>25</v>
      </c>
      <c r="C21" s="335" t="s">
        <v>47</v>
      </c>
      <c r="D21" s="335"/>
      <c r="E21" s="335"/>
      <c r="F21" s="5"/>
      <c r="G21" s="169">
        <v>2161812</v>
      </c>
      <c r="H21" s="169">
        <v>4757145</v>
      </c>
      <c r="I21" s="169">
        <v>7232294</v>
      </c>
      <c r="J21" s="169">
        <v>6445859</v>
      </c>
      <c r="K21" s="169">
        <v>5500334</v>
      </c>
      <c r="L21" s="169">
        <v>5089848</v>
      </c>
      <c r="M21" s="169">
        <v>7482877</v>
      </c>
      <c r="N21" s="156" t="e">
        <f>#REF!+#REF!+#REF!+#REF!+#REF!+#REF!+'ZİRVE SİGORTA LTD. 2023'!G21+#REF!+'TÜRK SİGORTA 2023'!G33+#REF!+#REF!+#REF!+#REF!+#REF!+#REF!+#REF!+#REF!+#REF!+#REF!+#REF!+#REF!+#REF!+#REF!+#REF!+#REF!+#REF!+#REF!+#REF!+#REF!+#REF!</f>
        <v>#REF!</v>
      </c>
      <c r="O21" s="156"/>
      <c r="P21" s="7"/>
      <c r="Q21" s="4"/>
      <c r="R21" s="4"/>
      <c r="S21" s="4"/>
      <c r="T21" s="162"/>
      <c r="U21" s="162"/>
      <c r="V21" s="162"/>
      <c r="W21" s="162"/>
      <c r="X21" s="162"/>
      <c r="Y21" s="162"/>
      <c r="Z21" s="162"/>
      <c r="AA21" s="158"/>
      <c r="AB21" s="11"/>
      <c r="AC21" s="11"/>
    </row>
    <row r="22" spans="1:29" x14ac:dyDescent="0.2">
      <c r="A22" s="6"/>
      <c r="B22" s="5"/>
      <c r="C22" s="335"/>
      <c r="D22" s="335"/>
      <c r="E22" s="335"/>
      <c r="F22" s="5"/>
      <c r="G22" s="169"/>
      <c r="H22" s="169"/>
      <c r="I22" s="169"/>
      <c r="J22" s="169"/>
      <c r="K22" s="169"/>
      <c r="L22" s="169"/>
      <c r="M22" s="169"/>
      <c r="N22" s="158"/>
      <c r="O22" s="158"/>
      <c r="P22" s="7" t="s">
        <v>5</v>
      </c>
      <c r="Q22" s="366" t="s">
        <v>48</v>
      </c>
      <c r="R22" s="366"/>
      <c r="S22" s="4"/>
      <c r="T22" s="184">
        <v>42642347</v>
      </c>
      <c r="U22" s="184">
        <v>72165410</v>
      </c>
      <c r="V22" s="184">
        <v>83557917</v>
      </c>
      <c r="W22" s="184">
        <v>94329162</v>
      </c>
      <c r="X22" s="184">
        <v>103261481</v>
      </c>
      <c r="Y22" s="184">
        <v>107401132</v>
      </c>
      <c r="Z22" s="184">
        <v>121921385</v>
      </c>
      <c r="AA22" s="159" t="e">
        <f>AA23+AA28+AA29+AA30+AA32</f>
        <v>#REF!</v>
      </c>
      <c r="AB22" s="11"/>
      <c r="AC22" s="11"/>
    </row>
    <row r="23" spans="1:29" x14ac:dyDescent="0.2">
      <c r="A23" s="6" t="s">
        <v>5</v>
      </c>
      <c r="B23" s="367" t="s">
        <v>49</v>
      </c>
      <c r="C23" s="367"/>
      <c r="D23" s="367"/>
      <c r="E23" s="367"/>
      <c r="F23" s="5"/>
      <c r="G23" s="176">
        <v>851067</v>
      </c>
      <c r="H23" s="176">
        <v>1380984</v>
      </c>
      <c r="I23" s="176">
        <v>2632768</v>
      </c>
      <c r="J23" s="176">
        <v>2430792</v>
      </c>
      <c r="K23" s="176">
        <v>1902794</v>
      </c>
      <c r="L23" s="176">
        <v>3595357</v>
      </c>
      <c r="M23" s="176">
        <v>3739643</v>
      </c>
      <c r="N23" s="159" t="e">
        <f>N24-N25</f>
        <v>#REF!</v>
      </c>
      <c r="O23" s="159"/>
      <c r="P23" s="7"/>
      <c r="Q23" s="4" t="s">
        <v>12</v>
      </c>
      <c r="R23" s="4" t="s">
        <v>50</v>
      </c>
      <c r="S23" s="4"/>
      <c r="T23" s="162">
        <v>31341249</v>
      </c>
      <c r="U23" s="162">
        <v>70636599</v>
      </c>
      <c r="V23" s="162">
        <v>78156156</v>
      </c>
      <c r="W23" s="162">
        <v>85030220</v>
      </c>
      <c r="X23" s="162">
        <v>101088330</v>
      </c>
      <c r="Y23" s="162">
        <v>104014790</v>
      </c>
      <c r="Z23" s="162">
        <v>114583202</v>
      </c>
      <c r="AA23" s="156" t="e">
        <f>#REF!+#REF!+#REF!+#REF!+#REF!+#REF!+'ZİRVE SİGORTA LTD. 2023'!L23+#REF!+'TÜRK SİGORTA 2023'!L23+#REF!+#REF!+#REF!+#REF!+#REF!+#REF!+#REF!+#REF!+#REF!+#REF!+#REF!+#REF!+#REF!+#REF!+#REF!+#REF!+#REF!+#REF!+#REF!+#REF!+#REF!</f>
        <v>#REF!</v>
      </c>
      <c r="AB23" s="11"/>
      <c r="AC23" s="11"/>
    </row>
    <row r="24" spans="1:29" x14ac:dyDescent="0.2">
      <c r="A24" s="6"/>
      <c r="B24" s="5" t="s">
        <v>12</v>
      </c>
      <c r="C24" s="335" t="s">
        <v>51</v>
      </c>
      <c r="D24" s="335"/>
      <c r="E24" s="335"/>
      <c r="F24" s="5"/>
      <c r="G24" s="169">
        <v>1125390</v>
      </c>
      <c r="H24" s="169">
        <v>1702986</v>
      </c>
      <c r="I24" s="169">
        <v>3257082</v>
      </c>
      <c r="J24" s="169">
        <v>4648572</v>
      </c>
      <c r="K24" s="169">
        <v>4767135</v>
      </c>
      <c r="L24" s="169">
        <v>6414069</v>
      </c>
      <c r="M24" s="169">
        <v>6846619</v>
      </c>
      <c r="N24" s="156" t="e">
        <f>#REF!+#REF!+#REF!+#REF!+#REF!+#REF!+'ZİRVE SİGORTA LTD. 2023'!G24+#REF!+'TÜRK SİGORTA 2023'!G31+#REF!+#REF!+#REF!+#REF!+#REF!+#REF!+#REF!+#REF!+#REF!+#REF!+#REF!+#REF!+#REF!+#REF!+#REF!+#REF!+#REF!+#REF!+#REF!+#REF!+#REF!</f>
        <v>#REF!</v>
      </c>
      <c r="O24" s="156"/>
      <c r="P24" s="7"/>
      <c r="Q24" s="4"/>
      <c r="R24" s="4" t="s">
        <v>52</v>
      </c>
      <c r="S24" s="4"/>
      <c r="T24" s="162">
        <v>34414601</v>
      </c>
      <c r="U24" s="162">
        <v>67194601</v>
      </c>
      <c r="V24" s="162">
        <v>83871532</v>
      </c>
      <c r="W24" s="162">
        <v>85930679</v>
      </c>
      <c r="X24" s="162">
        <v>93988150</v>
      </c>
      <c r="Y24" s="162">
        <v>98956150</v>
      </c>
      <c r="Z24" s="162">
        <v>107382650</v>
      </c>
      <c r="AA24" s="156" t="e">
        <f>#REF!+#REF!+#REF!+#REF!+#REF!+#REF!+'ZİRVE SİGORTA LTD. 2023'!L24+#REF!+'TÜRK SİGORTA 2023'!L24+#REF!+#REF!+#REF!+#REF!+#REF!+#REF!+#REF!+#REF!+#REF!+#REF!+#REF!+#REF!+#REF!+#REF!+#REF!+#REF!+#REF!+#REF!+#REF!+#REF!+#REF!</f>
        <v>#REF!</v>
      </c>
      <c r="AB24" s="11"/>
      <c r="AC24" s="11"/>
    </row>
    <row r="25" spans="1:29" x14ac:dyDescent="0.2">
      <c r="A25" s="6"/>
      <c r="B25" s="5"/>
      <c r="C25" s="335" t="s">
        <v>53</v>
      </c>
      <c r="D25" s="335"/>
      <c r="E25" s="335"/>
      <c r="F25" s="5" t="s">
        <v>33</v>
      </c>
      <c r="G25" s="169">
        <v>274323</v>
      </c>
      <c r="H25" s="169">
        <v>322002</v>
      </c>
      <c r="I25" s="169">
        <v>624314</v>
      </c>
      <c r="J25" s="169">
        <v>2217780</v>
      </c>
      <c r="K25" s="169">
        <v>2864341</v>
      </c>
      <c r="L25" s="169">
        <v>2818712</v>
      </c>
      <c r="M25" s="169">
        <v>3106976</v>
      </c>
      <c r="N25" s="156" t="e">
        <f>#REF!+#REF!+#REF!+#REF!+#REF!+#REF!+'ZİRVE SİGORTA LTD. 2023'!G25+#REF!+'TÜRK SİGORTA 2023'!G32+#REF!+#REF!+#REF!+#REF!+#REF!+#REF!+#REF!+#REF!+#REF!+#REF!+#REF!+#REF!+#REF!+#REF!+#REF!+#REF!+#REF!+#REF!+#REF!+#REF!+#REF!</f>
        <v>#REF!</v>
      </c>
      <c r="O25" s="156"/>
      <c r="P25" s="7"/>
      <c r="Q25" s="4"/>
      <c r="R25" s="4" t="s">
        <v>54</v>
      </c>
      <c r="S25" s="5" t="s">
        <v>33</v>
      </c>
      <c r="T25" s="169">
        <v>3073352</v>
      </c>
      <c r="U25" s="169">
        <v>3359628</v>
      </c>
      <c r="V25" s="169">
        <v>5715376</v>
      </c>
      <c r="W25" s="169">
        <v>4575459</v>
      </c>
      <c r="X25" s="169">
        <v>3449820</v>
      </c>
      <c r="Y25" s="169">
        <v>6343360</v>
      </c>
      <c r="Z25" s="169">
        <v>6107715</v>
      </c>
      <c r="AA25" s="156" t="e">
        <f>#REF!+#REF!+#REF!+#REF!+#REF!+#REF!+'ZİRVE SİGORTA LTD. 2023'!L25+#REF!+'TÜRK SİGORTA 2023'!L25+#REF!+#REF!+#REF!+#REF!+#REF!+#REF!+#REF!+#REF!+#REF!+#REF!+#REF!+#REF!+#REF!+#REF!+#REF!+#REF!+#REF!+#REF!+#REF!+#REF!+#REF!</f>
        <v>#REF!</v>
      </c>
      <c r="AB25" s="11"/>
      <c r="AC25" s="11"/>
    </row>
    <row r="26" spans="1:29" x14ac:dyDescent="0.2">
      <c r="A26" s="6"/>
      <c r="B26" s="5"/>
      <c r="C26" s="335"/>
      <c r="D26" s="335"/>
      <c r="E26" s="335"/>
      <c r="F26" s="5"/>
      <c r="G26" s="169"/>
      <c r="H26" s="169"/>
      <c r="I26" s="169"/>
      <c r="J26" s="169"/>
      <c r="K26" s="169"/>
      <c r="L26" s="169"/>
      <c r="M26" s="169"/>
      <c r="N26" s="158"/>
      <c r="O26" s="158"/>
      <c r="P26" s="7"/>
      <c r="Q26" s="4" t="s">
        <v>15</v>
      </c>
      <c r="R26" s="4" t="s">
        <v>55</v>
      </c>
      <c r="S26" s="4"/>
      <c r="T26" s="162">
        <v>0</v>
      </c>
      <c r="U26" s="162">
        <v>0</v>
      </c>
      <c r="V26" s="162">
        <v>0</v>
      </c>
      <c r="W26" s="162">
        <v>0</v>
      </c>
      <c r="X26" s="162">
        <v>0</v>
      </c>
      <c r="Y26" s="162">
        <v>0</v>
      </c>
      <c r="Z26" s="162">
        <v>0</v>
      </c>
      <c r="AA26" s="156" t="e">
        <f>#REF!+#REF!+#REF!+#REF!+#REF!+#REF!+'ZİRVE SİGORTA LTD. 2023'!L26+#REF!+'TÜRK SİGORTA 2023'!L26+#REF!+#REF!+#REF!+#REF!+#REF!+#REF!+#REF!+#REF!+#REF!+#REF!+#REF!+#REF!+#REF!+#REF!+#REF!+#REF!+#REF!+#REF!+#REF!+#REF!+#REF!</f>
        <v>#REF!</v>
      </c>
      <c r="AB26" s="11"/>
      <c r="AC26" s="11"/>
    </row>
    <row r="27" spans="1:29" x14ac:dyDescent="0.2">
      <c r="A27" s="6" t="s">
        <v>6</v>
      </c>
      <c r="B27" s="367" t="s">
        <v>56</v>
      </c>
      <c r="C27" s="367"/>
      <c r="D27" s="367"/>
      <c r="E27" s="367"/>
      <c r="F27" s="5"/>
      <c r="G27" s="175">
        <v>4872</v>
      </c>
      <c r="H27" s="175">
        <v>16463</v>
      </c>
      <c r="I27" s="175">
        <v>15235</v>
      </c>
      <c r="J27" s="175">
        <v>5035</v>
      </c>
      <c r="K27" s="175">
        <v>1531231</v>
      </c>
      <c r="L27" s="175">
        <v>1816231</v>
      </c>
      <c r="M27" s="175">
        <v>1816231</v>
      </c>
      <c r="N27" s="159" t="e">
        <f>N28-N29-N30</f>
        <v>#REF!</v>
      </c>
      <c r="O27" s="159"/>
      <c r="P27" s="7"/>
      <c r="Q27" s="4" t="s">
        <v>19</v>
      </c>
      <c r="R27" s="4" t="s">
        <v>57</v>
      </c>
      <c r="S27" s="4"/>
      <c r="T27" s="162">
        <v>0</v>
      </c>
      <c r="U27" s="162">
        <v>0</v>
      </c>
      <c r="V27" s="162">
        <v>0</v>
      </c>
      <c r="W27" s="162">
        <v>0</v>
      </c>
      <c r="X27" s="162">
        <v>0</v>
      </c>
      <c r="Y27" s="162">
        <v>0</v>
      </c>
      <c r="Z27" s="162">
        <v>0</v>
      </c>
      <c r="AA27" s="156" t="e">
        <f>#REF!+#REF!+#REF!+#REF!+#REF!+#REF!+'ZİRVE SİGORTA LTD. 2023'!L27+#REF!+'TÜRK SİGORTA 2023'!L27+#REF!+#REF!+#REF!+#REF!+#REF!+#REF!+#REF!+#REF!+#REF!+#REF!+#REF!+#REF!+#REF!+#REF!+#REF!+#REF!+#REF!+#REF!+#REF!+#REF!+#REF!</f>
        <v>#REF!</v>
      </c>
      <c r="AB27" s="11"/>
      <c r="AC27" s="11"/>
    </row>
    <row r="28" spans="1:29" x14ac:dyDescent="0.2">
      <c r="A28" s="6"/>
      <c r="B28" s="5"/>
      <c r="C28" s="335" t="s">
        <v>58</v>
      </c>
      <c r="D28" s="335"/>
      <c r="E28" s="335"/>
      <c r="F28" s="5"/>
      <c r="G28" s="169">
        <v>63273</v>
      </c>
      <c r="H28" s="169">
        <v>65235</v>
      </c>
      <c r="I28" s="169">
        <v>15235</v>
      </c>
      <c r="J28" s="169">
        <v>5035</v>
      </c>
      <c r="K28" s="169">
        <v>1531231</v>
      </c>
      <c r="L28" s="169">
        <v>1816231</v>
      </c>
      <c r="M28" s="169">
        <v>1816231</v>
      </c>
      <c r="N28" s="156" t="e">
        <f>#REF!+#REF!+#REF!+#REF!+#REF!+#REF!+'ZİRVE SİGORTA LTD. 2023'!G28+#REF!+'TÜRK SİGORTA 2023'!G36+#REF!+#REF!+#REF!+#REF!+#REF!+#REF!+#REF!+#REF!+#REF!+#REF!+#REF!+#REF!+#REF!+#REF!+#REF!+#REF!+#REF!+#REF!+#REF!+#REF!+#REF!</f>
        <v>#REF!</v>
      </c>
      <c r="O28" s="156"/>
      <c r="P28" s="7"/>
      <c r="Q28" s="4" t="s">
        <v>22</v>
      </c>
      <c r="R28" s="4" t="s">
        <v>59</v>
      </c>
      <c r="S28" s="4"/>
      <c r="T28" s="162">
        <v>12414916</v>
      </c>
      <c r="U28" s="162">
        <v>5171780</v>
      </c>
      <c r="V28" s="162">
        <v>6573371</v>
      </c>
      <c r="W28" s="162">
        <v>10124829</v>
      </c>
      <c r="X28" s="162">
        <v>3392876</v>
      </c>
      <c r="Y28" s="162">
        <v>3991361</v>
      </c>
      <c r="Z28" s="162">
        <v>8885812</v>
      </c>
      <c r="AA28" s="156" t="e">
        <f>#REF!+#REF!+#REF!+#REF!+#REF!+#REF!+'ZİRVE SİGORTA LTD. 2023'!L28+#REF!+'TÜRK SİGORTA 2023'!L28+#REF!+#REF!+#REF!+#REF!+#REF!+#REF!+#REF!+#REF!+#REF!+#REF!+#REF!+#REF!+#REF!+#REF!+#REF!+#REF!+#REF!+#REF!+#REF!+#REF!+#REF!</f>
        <v>#REF!</v>
      </c>
      <c r="AB28" s="11"/>
      <c r="AC28" s="11"/>
    </row>
    <row r="29" spans="1:29" x14ac:dyDescent="0.2">
      <c r="A29" s="6"/>
      <c r="B29" s="5"/>
      <c r="C29" s="335" t="s">
        <v>60</v>
      </c>
      <c r="D29" s="335"/>
      <c r="E29" s="335"/>
      <c r="F29" s="5" t="s">
        <v>33</v>
      </c>
      <c r="G29" s="169"/>
      <c r="H29" s="169"/>
      <c r="I29" s="169"/>
      <c r="J29" s="169">
        <v>0</v>
      </c>
      <c r="K29" s="169">
        <v>0</v>
      </c>
      <c r="L29" s="169">
        <v>0</v>
      </c>
      <c r="M29" s="169">
        <v>0</v>
      </c>
      <c r="N29" s="156" t="e">
        <f>#REF!+#REF!+#REF!+#REF!+#REF!+#REF!+'ZİRVE SİGORTA LTD. 2023'!G29+#REF!+'TÜRK SİGORTA 2023'!G37+#REF!+#REF!+#REF!+#REF!+#REF!+#REF!+#REF!+#REF!+#REF!+#REF!+#REF!+#REF!+#REF!+#REF!+#REF!+#REF!+#REF!+#REF!+#REF!+#REF!+#REF!</f>
        <v>#REF!</v>
      </c>
      <c r="O29" s="156">
        <v>0</v>
      </c>
      <c r="P29" s="7"/>
      <c r="Q29" s="4" t="s">
        <v>25</v>
      </c>
      <c r="R29" s="4" t="s">
        <v>61</v>
      </c>
      <c r="S29" s="4"/>
      <c r="T29" s="162">
        <v>874174</v>
      </c>
      <c r="U29" s="162">
        <v>705039</v>
      </c>
      <c r="V29" s="162">
        <v>119001</v>
      </c>
      <c r="W29" s="162">
        <v>119002</v>
      </c>
      <c r="X29" s="162">
        <v>0</v>
      </c>
      <c r="Y29" s="162">
        <v>320439</v>
      </c>
      <c r="Z29" s="162">
        <v>0</v>
      </c>
      <c r="AA29" s="156" t="e">
        <f>#REF!+#REF!+#REF!+#REF!+#REF!+#REF!+'ZİRVE SİGORTA LTD. 2023'!L29+#REF!+'TÜRK SİGORTA 2023'!L29+#REF!+#REF!+#REF!+#REF!+#REF!+#REF!+#REF!+#REF!+#REF!+#REF!+#REF!+#REF!+#REF!+#REF!+#REF!+#REF!+#REF!+#REF!+#REF!+#REF!+#REF!</f>
        <v>#REF!</v>
      </c>
      <c r="AB29" s="11"/>
      <c r="AC29" s="11"/>
    </row>
    <row r="30" spans="1:29" x14ac:dyDescent="0.2">
      <c r="A30" s="6"/>
      <c r="B30" s="5"/>
      <c r="C30" s="335" t="s">
        <v>62</v>
      </c>
      <c r="D30" s="335"/>
      <c r="E30" s="335"/>
      <c r="F30" s="5" t="s">
        <v>33</v>
      </c>
      <c r="G30" s="169">
        <v>58401</v>
      </c>
      <c r="H30" s="169">
        <v>48772</v>
      </c>
      <c r="I30" s="169">
        <v>0</v>
      </c>
      <c r="J30" s="169">
        <v>0</v>
      </c>
      <c r="K30" s="169">
        <v>0</v>
      </c>
      <c r="L30" s="169">
        <v>0</v>
      </c>
      <c r="M30" s="169">
        <v>0</v>
      </c>
      <c r="N30" s="156" t="e">
        <f>#REF!+#REF!+#REF!+#REF!+#REF!+#REF!+'ZİRVE SİGORTA LTD. 2023'!G30+#REF!+'TÜRK SİGORTA 2023'!G38+#REF!+#REF!+#REF!+#REF!+#REF!+#REF!+#REF!+#REF!+#REF!+#REF!+#REF!+#REF!+#REF!+#REF!+#REF!+#REF!+#REF!+#REF!+#REF!+#REF!+#REF!</f>
        <v>#REF!</v>
      </c>
      <c r="O30" s="156">
        <v>0</v>
      </c>
      <c r="P30" s="7"/>
      <c r="Q30" s="4" t="s">
        <v>63</v>
      </c>
      <c r="R30" s="4" t="s">
        <v>64</v>
      </c>
      <c r="S30" s="4"/>
      <c r="T30" s="162">
        <v>47919</v>
      </c>
      <c r="U30" s="162">
        <v>31159</v>
      </c>
      <c r="V30" s="162">
        <v>13659</v>
      </c>
      <c r="W30" s="162">
        <v>13659</v>
      </c>
      <c r="X30" s="162">
        <v>13659</v>
      </c>
      <c r="Y30" s="162">
        <v>13659</v>
      </c>
      <c r="Z30" s="162">
        <v>13659</v>
      </c>
      <c r="AA30" s="156" t="e">
        <f>#REF!+#REF!+#REF!+#REF!+#REF!+#REF!+'ZİRVE SİGORTA LTD. 2023'!L30+#REF!+'TÜRK SİGORTA 2023'!L30+#REF!+#REF!+#REF!+#REF!+#REF!+#REF!+#REF!+#REF!+#REF!+#REF!+#REF!+#REF!+#REF!+#REF!+#REF!+#REF!+#REF!+#REF!+#REF!+#REF!+#REF!</f>
        <v>#REF!</v>
      </c>
      <c r="AB30" s="11"/>
      <c r="AC30" s="11"/>
    </row>
    <row r="31" spans="1:29" x14ac:dyDescent="0.2">
      <c r="A31" s="6"/>
      <c r="B31" s="5"/>
      <c r="C31" s="335"/>
      <c r="D31" s="335"/>
      <c r="E31" s="335"/>
      <c r="F31" s="5"/>
      <c r="G31" s="169"/>
      <c r="H31" s="169"/>
      <c r="I31" s="169"/>
      <c r="J31" s="169"/>
      <c r="K31" s="169"/>
      <c r="L31" s="169"/>
      <c r="M31" s="169"/>
      <c r="N31" s="158"/>
      <c r="O31" s="158"/>
      <c r="P31" s="7"/>
      <c r="Q31" s="4" t="s">
        <v>65</v>
      </c>
      <c r="R31" s="4" t="s">
        <v>66</v>
      </c>
      <c r="S31" s="4"/>
      <c r="T31" s="162">
        <v>0</v>
      </c>
      <c r="U31" s="162">
        <v>0</v>
      </c>
      <c r="V31" s="162">
        <v>0</v>
      </c>
      <c r="W31" s="162">
        <v>0</v>
      </c>
      <c r="X31" s="162">
        <v>0</v>
      </c>
      <c r="Y31" s="162">
        <v>0</v>
      </c>
      <c r="Z31" s="162">
        <v>0</v>
      </c>
      <c r="AA31" s="156" t="e">
        <f>#REF!+#REF!+#REF!+#REF!+#REF!+#REF!+'ZİRVE SİGORTA LTD. 2023'!L31+#REF!+'TÜRK SİGORTA 2023'!L31+#REF!+#REF!+#REF!+#REF!+#REF!+#REF!+#REF!+#REF!+#REF!+#REF!+#REF!+#REF!+#REF!+#REF!+#REF!+#REF!+#REF!+#REF!+#REF!+#REF!+#REF!</f>
        <v>#REF!</v>
      </c>
      <c r="AB31" s="11"/>
      <c r="AC31" s="11"/>
    </row>
    <row r="32" spans="1:29" x14ac:dyDescent="0.2">
      <c r="A32" s="6" t="s">
        <v>7</v>
      </c>
      <c r="B32" s="367" t="s">
        <v>67</v>
      </c>
      <c r="C32" s="367"/>
      <c r="D32" s="367"/>
      <c r="E32" s="367"/>
      <c r="F32" s="5"/>
      <c r="G32" s="177">
        <v>8230323</v>
      </c>
      <c r="H32" s="177">
        <v>10568561</v>
      </c>
      <c r="I32" s="177">
        <v>10552113</v>
      </c>
      <c r="J32" s="177">
        <v>10587357</v>
      </c>
      <c r="K32" s="177">
        <v>11782652</v>
      </c>
      <c r="L32" s="177">
        <v>14458584</v>
      </c>
      <c r="M32" s="177">
        <v>14159819</v>
      </c>
      <c r="N32" s="159" t="e">
        <f>N33+N36+N39</f>
        <v>#REF!</v>
      </c>
      <c r="O32" s="159"/>
      <c r="P32" s="7"/>
      <c r="Q32" s="4" t="s">
        <v>68</v>
      </c>
      <c r="R32" s="4" t="s">
        <v>85</v>
      </c>
      <c r="S32" s="5" t="s">
        <v>33</v>
      </c>
      <c r="T32" s="177">
        <v>-2035911</v>
      </c>
      <c r="U32" s="177">
        <v>-4379167</v>
      </c>
      <c r="V32" s="177">
        <v>-1304270</v>
      </c>
      <c r="W32" s="177">
        <v>-958548</v>
      </c>
      <c r="X32" s="177">
        <v>-1233384</v>
      </c>
      <c r="Y32" s="177">
        <v>-939117</v>
      </c>
      <c r="Z32" s="177">
        <v>-1561288</v>
      </c>
      <c r="AA32" s="160" t="e">
        <f>-AA33-AA34+AA35</f>
        <v>#REF!</v>
      </c>
      <c r="AB32" s="11"/>
      <c r="AC32" s="11"/>
    </row>
    <row r="33" spans="1:29" x14ac:dyDescent="0.2">
      <c r="A33" s="6"/>
      <c r="B33" s="5" t="s">
        <v>12</v>
      </c>
      <c r="C33" s="335" t="s">
        <v>69</v>
      </c>
      <c r="D33" s="335"/>
      <c r="E33" s="335"/>
      <c r="F33" s="5"/>
      <c r="G33" s="175">
        <v>2569641</v>
      </c>
      <c r="H33" s="175">
        <v>4190720</v>
      </c>
      <c r="I33" s="175">
        <v>2676575</v>
      </c>
      <c r="J33" s="175">
        <v>2454391</v>
      </c>
      <c r="K33" s="175">
        <v>3015566</v>
      </c>
      <c r="L33" s="175">
        <v>2853125</v>
      </c>
      <c r="M33" s="175">
        <v>3285224</v>
      </c>
      <c r="N33" s="160" t="e">
        <f>N34-N35</f>
        <v>#REF!</v>
      </c>
      <c r="O33" s="160"/>
      <c r="P33" s="7"/>
      <c r="Q33" s="4"/>
      <c r="R33" s="4" t="s">
        <v>70</v>
      </c>
      <c r="S33" s="5" t="s">
        <v>33</v>
      </c>
      <c r="T33" s="169">
        <v>0</v>
      </c>
      <c r="U33" s="169">
        <v>1732761</v>
      </c>
      <c r="V33" s="169">
        <v>1123266</v>
      </c>
      <c r="W33" s="169">
        <v>619172</v>
      </c>
      <c r="X33" s="169">
        <v>277316</v>
      </c>
      <c r="Y33" s="169">
        <v>15607</v>
      </c>
      <c r="Z33" s="169">
        <v>730227</v>
      </c>
      <c r="AA33" s="156" t="e">
        <f>#REF!+#REF!+#REF!+#REF!+#REF!+#REF!+'ZİRVE SİGORTA LTD. 2023'!L33+#REF!+'TÜRK SİGORTA 2023'!L33+#REF!+#REF!+#REF!+#REF!+#REF!+#REF!+#REF!+#REF!+#REF!+#REF!+#REF!+#REF!+#REF!+#REF!+#REF!+#REF!+#REF!+#REF!+#REF!+#REF!+#REF!</f>
        <v>#REF!</v>
      </c>
      <c r="AB33" s="11"/>
      <c r="AC33" s="11"/>
    </row>
    <row r="34" spans="1:29" x14ac:dyDescent="0.2">
      <c r="A34" s="5"/>
      <c r="B34" s="5"/>
      <c r="C34" s="335" t="s">
        <v>69</v>
      </c>
      <c r="D34" s="335"/>
      <c r="E34" s="335"/>
      <c r="F34" s="5"/>
      <c r="G34" s="169">
        <v>5775597</v>
      </c>
      <c r="H34" s="169">
        <v>8019575</v>
      </c>
      <c r="I34" s="169">
        <v>7029571</v>
      </c>
      <c r="J34" s="169">
        <v>7185882</v>
      </c>
      <c r="K34" s="169">
        <v>8427960</v>
      </c>
      <c r="L34" s="169">
        <v>9041583</v>
      </c>
      <c r="M34" s="169">
        <v>9869546</v>
      </c>
      <c r="N34" s="156" t="e">
        <f>#REF!+#REF!+#REF!+#REF!+#REF!+#REF!+'ZİRVE SİGORTA LTD. 2023'!G34+#REF!+'TÜRK SİGORTA 2023'!G42+#REF!+#REF!+#REF!+#REF!+#REF!+#REF!+#REF!+#REF!+#REF!+#REF!+#REF!+#REF!+#REF!+#REF!+#REF!+#REF!+#REF!+#REF!+#REF!+#REF!+#REF!</f>
        <v>#REF!</v>
      </c>
      <c r="O34" s="156"/>
      <c r="P34" s="7"/>
      <c r="Q34" s="4"/>
      <c r="R34" s="4" t="s">
        <v>71</v>
      </c>
      <c r="S34" s="5" t="s">
        <v>33</v>
      </c>
      <c r="T34" s="169">
        <v>2035911</v>
      </c>
      <c r="U34" s="169">
        <v>2646406</v>
      </c>
      <c r="V34" s="169">
        <v>181004</v>
      </c>
      <c r="W34" s="169">
        <v>339376</v>
      </c>
      <c r="X34" s="169">
        <v>956068</v>
      </c>
      <c r="Y34" s="169">
        <v>1025010</v>
      </c>
      <c r="Z34" s="169">
        <v>1124176</v>
      </c>
      <c r="AA34" s="156" t="e">
        <f>#REF!+#REF!+#REF!+#REF!+#REF!+#REF!+'ZİRVE SİGORTA LTD. 2023'!L34+#REF!+'TÜRK SİGORTA 2023'!L35+#REF!+#REF!+#REF!+#REF!+#REF!+#REF!+#REF!+#REF!+#REF!+#REF!+#REF!+#REF!+#REF!+#REF!+#REF!+#REF!+#REF!+#REF!+#REF!+#REF!+#REF!</f>
        <v>#REF!</v>
      </c>
      <c r="AB34" s="11"/>
      <c r="AC34" s="11"/>
    </row>
    <row r="35" spans="1:29" x14ac:dyDescent="0.2">
      <c r="A35" s="4"/>
      <c r="B35" s="4"/>
      <c r="C35" s="335" t="s">
        <v>72</v>
      </c>
      <c r="D35" s="335"/>
      <c r="E35" s="335"/>
      <c r="F35" s="5" t="s">
        <v>33</v>
      </c>
      <c r="G35" s="169">
        <v>3205956</v>
      </c>
      <c r="H35" s="169">
        <v>3828855</v>
      </c>
      <c r="I35" s="169">
        <v>4352996</v>
      </c>
      <c r="J35" s="169">
        <v>4731491</v>
      </c>
      <c r="K35" s="169">
        <v>5412394</v>
      </c>
      <c r="L35" s="169">
        <v>6188458</v>
      </c>
      <c r="M35" s="169">
        <v>6584322</v>
      </c>
      <c r="N35" s="156" t="e">
        <f>#REF!+#REF!+#REF!+#REF!+#REF!+#REF!+'ZİRVE SİGORTA LTD. 2023'!G35+#REF!+'TÜRK SİGORTA 2023'!G43+#REF!+#REF!+#REF!+#REF!+#REF!+#REF!+#REF!+#REF!+#REF!+#REF!+#REF!+#REF!+#REF!+#REF!+#REF!+#REF!+#REF!+#REF!+#REF!+#REF!+#REF!</f>
        <v>#REF!</v>
      </c>
      <c r="O35" s="156"/>
      <c r="P35" s="7"/>
      <c r="Q35" s="8"/>
      <c r="R35" s="4" t="s">
        <v>77</v>
      </c>
      <c r="S35" s="4"/>
      <c r="T35" s="162"/>
      <c r="U35" s="162">
        <v>0</v>
      </c>
      <c r="V35" s="162">
        <v>0</v>
      </c>
      <c r="W35" s="162">
        <v>0</v>
      </c>
      <c r="X35" s="162">
        <v>0</v>
      </c>
      <c r="Y35" s="162">
        <v>101500</v>
      </c>
      <c r="Z35" s="162">
        <v>293115</v>
      </c>
      <c r="AA35" s="156" t="e">
        <f>#REF!+#REF!+#REF!+#REF!+#REF!+#REF!+'ZİRVE SİGORTA LTD. 2023'!L35+#REF!+'TÜRK SİGORTA 2023'!L36+#REF!+#REF!+#REF!+#REF!+#REF!+#REF!+#REF!+#REF!+#REF!+#REF!+#REF!+#REF!+#REF!+#REF!+#REF!+#REF!+#REF!+#REF!+#REF!+#REF!+#REF!</f>
        <v>#REF!</v>
      </c>
      <c r="AB35" s="11"/>
      <c r="AC35" s="11"/>
    </row>
    <row r="36" spans="1:29" x14ac:dyDescent="0.2">
      <c r="A36" s="4"/>
      <c r="B36" s="4" t="s">
        <v>15</v>
      </c>
      <c r="C36" s="335" t="s">
        <v>73</v>
      </c>
      <c r="D36" s="335"/>
      <c r="E36" s="335"/>
      <c r="F36" s="4"/>
      <c r="G36" s="174">
        <v>5654713</v>
      </c>
      <c r="H36" s="174">
        <v>6371872</v>
      </c>
      <c r="I36" s="174">
        <v>7759086</v>
      </c>
      <c r="J36" s="174">
        <v>8016514</v>
      </c>
      <c r="K36" s="174">
        <v>8284211</v>
      </c>
      <c r="L36" s="174">
        <v>11213956</v>
      </c>
      <c r="M36" s="174">
        <v>10874595</v>
      </c>
      <c r="N36" s="160" t="e">
        <f>N37-N38</f>
        <v>#REF!</v>
      </c>
      <c r="O36" s="160"/>
      <c r="P36" s="7" t="s">
        <v>6</v>
      </c>
      <c r="Q36" s="358" t="s">
        <v>74</v>
      </c>
      <c r="R36" s="358"/>
      <c r="S36" s="4"/>
      <c r="T36" s="186">
        <v>13111658</v>
      </c>
      <c r="U36" s="186">
        <v>8152554</v>
      </c>
      <c r="V36" s="186">
        <v>14172395</v>
      </c>
      <c r="W36" s="186">
        <v>16605485</v>
      </c>
      <c r="X36" s="186">
        <v>16964396</v>
      </c>
      <c r="Y36" s="186">
        <v>24912590</v>
      </c>
      <c r="Z36" s="186">
        <v>29092482</v>
      </c>
      <c r="AA36" s="159" t="e">
        <f>AA37+AA38</f>
        <v>#REF!</v>
      </c>
      <c r="AB36" s="11"/>
      <c r="AC36" s="11"/>
    </row>
    <row r="37" spans="1:29" x14ac:dyDescent="0.2">
      <c r="A37" s="4"/>
      <c r="B37" s="4"/>
      <c r="C37" s="335" t="s">
        <v>73</v>
      </c>
      <c r="D37" s="335"/>
      <c r="E37" s="335"/>
      <c r="F37" s="4"/>
      <c r="G37" s="162">
        <v>6727819</v>
      </c>
      <c r="H37" s="162">
        <v>7705679</v>
      </c>
      <c r="I37" s="162">
        <v>9463946</v>
      </c>
      <c r="J37" s="162">
        <v>10045886</v>
      </c>
      <c r="K37" s="162">
        <v>10278137</v>
      </c>
      <c r="L37" s="162">
        <v>13709785</v>
      </c>
      <c r="M37" s="162">
        <v>14173395</v>
      </c>
      <c r="N37" s="156" t="e">
        <f>#REF!+#REF!+#REF!+#REF!+#REF!+#REF!+'ZİRVE SİGORTA LTD. 2023'!G37+#REF!+'TÜRK SİGORTA 2023'!G45+#REF!+#REF!+#REF!+#REF!+#REF!+#REF!+#REF!+#REF!+#REF!+#REF!+#REF!+#REF!+#REF!+#REF!+#REF!+#REF!+#REF!+#REF!+#REF!+#REF!+#REF!</f>
        <v>#REF!</v>
      </c>
      <c r="O37" s="156"/>
      <c r="P37" s="7"/>
      <c r="Q37" s="4" t="s">
        <v>12</v>
      </c>
      <c r="R37" s="4" t="s">
        <v>75</v>
      </c>
      <c r="S37" s="4"/>
      <c r="T37" s="162">
        <v>6705281</v>
      </c>
      <c r="U37" s="162">
        <v>5724650</v>
      </c>
      <c r="V37" s="162">
        <v>9835596</v>
      </c>
      <c r="W37" s="162">
        <v>13181027</v>
      </c>
      <c r="X37" s="162">
        <v>10485852</v>
      </c>
      <c r="Y37" s="162">
        <v>16655354</v>
      </c>
      <c r="Z37" s="162">
        <v>19443193</v>
      </c>
      <c r="AA37" s="156" t="e">
        <f>#REF!+#REF!+#REF!+#REF!+#REF!+#REF!+'ZİRVE SİGORTA LTD. 2023'!L37+#REF!+'TÜRK SİGORTA 2023'!L38+#REF!+#REF!+#REF!+#REF!+#REF!+#REF!+#REF!+#REF!+#REF!+#REF!+#REF!+#REF!+#REF!+#REF!+#REF!+#REF!+#REF!+#REF!+#REF!+#REF!+#REF!</f>
        <v>#REF!</v>
      </c>
      <c r="AB37" s="11"/>
      <c r="AC37" s="11"/>
    </row>
    <row r="38" spans="1:29" x14ac:dyDescent="0.2">
      <c r="A38" s="4"/>
      <c r="B38" s="4"/>
      <c r="C38" s="335" t="s">
        <v>76</v>
      </c>
      <c r="D38" s="335"/>
      <c r="E38" s="335"/>
      <c r="F38" s="5" t="s">
        <v>33</v>
      </c>
      <c r="G38" s="169">
        <v>1073106</v>
      </c>
      <c r="H38" s="169">
        <v>1333807</v>
      </c>
      <c r="I38" s="169">
        <v>1704860</v>
      </c>
      <c r="J38" s="169">
        <v>2029372</v>
      </c>
      <c r="K38" s="169">
        <v>1993926</v>
      </c>
      <c r="L38" s="169">
        <v>2495829</v>
      </c>
      <c r="M38" s="169">
        <v>3298800</v>
      </c>
      <c r="N38" s="156" t="e">
        <f>#REF!+#REF!+#REF!+#REF!+#REF!+#REF!+'ZİRVE SİGORTA LTD. 2023'!G38+#REF!+'TÜRK SİGORTA 2023'!G46+#REF!+#REF!+#REF!+#REF!+#REF!+#REF!+#REF!+#REF!+#REF!+#REF!+#REF!+#REF!+#REF!+#REF!+#REF!+#REF!+#REF!+#REF!+#REF!+#REF!+#REF!</f>
        <v>#REF!</v>
      </c>
      <c r="O38" s="156"/>
      <c r="P38" s="7"/>
      <c r="Q38" s="4" t="s">
        <v>15</v>
      </c>
      <c r="R38" s="4" t="s">
        <v>77</v>
      </c>
      <c r="S38" s="4"/>
      <c r="T38" s="162">
        <v>6406377</v>
      </c>
      <c r="U38" s="162">
        <v>2427904</v>
      </c>
      <c r="V38" s="162">
        <v>4336799</v>
      </c>
      <c r="W38" s="162">
        <v>3224458</v>
      </c>
      <c r="X38" s="162">
        <v>6478544</v>
      </c>
      <c r="Y38" s="162">
        <v>8257236</v>
      </c>
      <c r="Z38" s="162">
        <v>9649289</v>
      </c>
      <c r="AA38" s="156" t="e">
        <f>#REF!+#REF!+#REF!+#REF!+#REF!+#REF!+'ZİRVE SİGORTA LTD. 2023'!L38+#REF!+'TÜRK SİGORTA 2023'!L39+#REF!+#REF!+#REF!+#REF!+#REF!+#REF!+#REF!+#REF!+#REF!+#REF!+#REF!+#REF!+#REF!+#REF!+#REF!+#REF!+#REF!+#REF!+#REF!+#REF!+#REF!</f>
        <v>#REF!</v>
      </c>
      <c r="AB38" s="11"/>
      <c r="AC38" s="11"/>
    </row>
    <row r="39" spans="1:29" x14ac:dyDescent="0.2">
      <c r="A39" s="4"/>
      <c r="B39" s="4" t="s">
        <v>19</v>
      </c>
      <c r="C39" s="335" t="s">
        <v>84</v>
      </c>
      <c r="D39" s="335"/>
      <c r="E39" s="335"/>
      <c r="F39" s="4"/>
      <c r="G39" s="174">
        <v>5969</v>
      </c>
      <c r="H39" s="174">
        <v>5969</v>
      </c>
      <c r="I39" s="174">
        <v>116452</v>
      </c>
      <c r="J39" s="174">
        <v>116452</v>
      </c>
      <c r="K39" s="174">
        <v>482875</v>
      </c>
      <c r="L39" s="174">
        <v>391503</v>
      </c>
      <c r="M39" s="174">
        <v>10874595</v>
      </c>
      <c r="N39" s="160" t="e">
        <f>N40-N41</f>
        <v>#REF!</v>
      </c>
      <c r="O39" s="160"/>
      <c r="P39" s="7"/>
      <c r="Q39" s="4"/>
      <c r="R39" s="4"/>
      <c r="S39" s="4"/>
      <c r="T39" s="162"/>
      <c r="U39" s="162"/>
      <c r="V39" s="162"/>
      <c r="W39" s="162"/>
      <c r="X39" s="162"/>
      <c r="Y39" s="162"/>
      <c r="Z39" s="162"/>
      <c r="AA39" s="158"/>
      <c r="AB39" s="11"/>
      <c r="AC39" s="11"/>
    </row>
    <row r="40" spans="1:29" x14ac:dyDescent="0.2">
      <c r="A40" s="4"/>
      <c r="B40" s="4"/>
      <c r="C40" s="335" t="s">
        <v>78</v>
      </c>
      <c r="D40" s="335"/>
      <c r="E40" s="335"/>
      <c r="F40" s="4"/>
      <c r="G40" s="162">
        <v>5969</v>
      </c>
      <c r="H40" s="162">
        <v>5969</v>
      </c>
      <c r="I40" s="162">
        <v>116452</v>
      </c>
      <c r="J40" s="162">
        <v>116452</v>
      </c>
      <c r="K40" s="162">
        <v>575509</v>
      </c>
      <c r="L40" s="162">
        <v>575510</v>
      </c>
      <c r="M40" s="162">
        <v>14173395</v>
      </c>
      <c r="N40" s="156" t="e">
        <f>#REF!+#REF!+#REF!+#REF!+#REF!+#REF!+'ZİRVE SİGORTA LTD. 2023'!G40+#REF!+'TÜRK SİGORTA 2023'!G48+#REF!+#REF!+#REF!+#REF!+#REF!+#REF!+#REF!+#REF!+#REF!+#REF!+#REF!+#REF!+#REF!+#REF!+#REF!+#REF!+#REF!+#REF!+#REF!+#REF!+#REF!</f>
        <v>#REF!</v>
      </c>
      <c r="O40" s="156"/>
      <c r="P40" s="7"/>
      <c r="Q40" s="4"/>
      <c r="R40" s="4"/>
      <c r="S40" s="4"/>
      <c r="T40" s="162"/>
      <c r="U40" s="162"/>
      <c r="V40" s="162"/>
      <c r="W40" s="162"/>
      <c r="X40" s="162"/>
      <c r="Y40" s="162"/>
      <c r="Z40" s="162"/>
      <c r="AA40" s="158"/>
      <c r="AB40" s="11"/>
      <c r="AC40" s="11"/>
    </row>
    <row r="41" spans="1:29" x14ac:dyDescent="0.2">
      <c r="A41" s="4"/>
      <c r="B41" s="4"/>
      <c r="C41" s="335" t="s">
        <v>79</v>
      </c>
      <c r="D41" s="335"/>
      <c r="E41" s="335"/>
      <c r="F41" s="5" t="s">
        <v>33</v>
      </c>
      <c r="G41" s="169">
        <v>0</v>
      </c>
      <c r="H41" s="169">
        <v>0</v>
      </c>
      <c r="I41" s="169">
        <v>0</v>
      </c>
      <c r="J41" s="169">
        <v>0</v>
      </c>
      <c r="K41" s="169">
        <v>92634</v>
      </c>
      <c r="L41" s="169">
        <v>184007</v>
      </c>
      <c r="M41" s="169">
        <v>3298800</v>
      </c>
      <c r="N41" s="156" t="e">
        <f>#REF!+#REF!+#REF!+#REF!+#REF!+#REF!+'ZİRVE SİGORTA LTD. 2023'!G41+#REF!+'TÜRK SİGORTA 2023'!G49+#REF!+#REF!+#REF!+#REF!+#REF!+#REF!+#REF!+#REF!+#REF!+#REF!+#REF!+#REF!+#REF!+#REF!+#REF!+#REF!+#REF!+#REF!+#REF!+#REF!+#REF!</f>
        <v>#REF!</v>
      </c>
      <c r="O41" s="156"/>
      <c r="P41" s="7"/>
      <c r="Q41" s="4"/>
      <c r="R41" s="183"/>
      <c r="S41" s="4"/>
      <c r="T41" s="162"/>
      <c r="U41" s="162"/>
      <c r="V41" s="162"/>
      <c r="W41" s="162"/>
      <c r="X41" s="162"/>
      <c r="Y41" s="162"/>
      <c r="Z41" s="162"/>
      <c r="AA41" s="158"/>
      <c r="AB41" s="11"/>
      <c r="AC41" s="11"/>
    </row>
    <row r="42" spans="1:29" ht="9" customHeight="1" x14ac:dyDescent="0.2">
      <c r="A42" s="4"/>
      <c r="B42" s="4"/>
      <c r="C42" s="335"/>
      <c r="D42" s="335"/>
      <c r="E42" s="335"/>
      <c r="F42" s="4"/>
      <c r="G42" s="162"/>
      <c r="H42" s="162"/>
      <c r="I42" s="162"/>
      <c r="J42" s="162"/>
      <c r="K42" s="162"/>
      <c r="L42" s="162"/>
      <c r="M42" s="162"/>
      <c r="N42" s="156"/>
      <c r="O42" s="156"/>
      <c r="P42" s="7"/>
      <c r="Q42" s="4"/>
      <c r="R42" s="4"/>
      <c r="S42" s="4"/>
      <c r="T42" s="162"/>
      <c r="U42" s="162"/>
      <c r="V42" s="162"/>
      <c r="W42" s="162"/>
      <c r="X42" s="162"/>
      <c r="Y42" s="162"/>
      <c r="Z42" s="162"/>
      <c r="AA42" s="158"/>
      <c r="AB42" s="11"/>
      <c r="AC42" s="11"/>
    </row>
    <row r="43" spans="1:29" x14ac:dyDescent="0.2">
      <c r="A43" s="8" t="s">
        <v>80</v>
      </c>
      <c r="B43" s="366" t="s">
        <v>81</v>
      </c>
      <c r="C43" s="366"/>
      <c r="D43" s="366"/>
      <c r="E43" s="366"/>
      <c r="F43" s="4"/>
      <c r="G43" s="173">
        <v>1826331</v>
      </c>
      <c r="H43" s="173">
        <v>6745124</v>
      </c>
      <c r="I43" s="173">
        <v>13822293</v>
      </c>
      <c r="J43" s="173">
        <v>21413673</v>
      </c>
      <c r="K43" s="173">
        <v>22507409</v>
      </c>
      <c r="L43" s="173">
        <v>23307950</v>
      </c>
      <c r="M43" s="173">
        <v>27670448</v>
      </c>
      <c r="N43" s="161" t="e">
        <f>#REF!+#REF!+#REF!+#REF!+#REF!+#REF!+'ZİRVE SİGORTA LTD. 2023'!G43+#REF!+'TÜRK SİGORTA 2023'!G54+#REF!+#REF!+#REF!+#REF!+#REF!+#REF!+#REF!+#REF!+#REF!+#REF!+#REF!+#REF!+#REF!+#REF!+#REF!+#REF!+#REF!+#REF!+#REF!+#REF!+#REF!</f>
        <v>#REF!</v>
      </c>
      <c r="O43" s="161"/>
      <c r="P43" s="7"/>
      <c r="Q43" s="4"/>
      <c r="R43" s="4"/>
      <c r="S43" s="4"/>
      <c r="T43" s="162"/>
      <c r="U43" s="162"/>
      <c r="V43" s="162"/>
      <c r="W43" s="162"/>
      <c r="X43" s="162"/>
      <c r="Y43" s="162"/>
      <c r="Z43" s="162"/>
      <c r="AA43" s="158"/>
      <c r="AB43" s="11"/>
      <c r="AC43" s="11"/>
    </row>
    <row r="44" spans="1:29" ht="3.75" customHeight="1" thickBot="1" x14ac:dyDescent="0.25">
      <c r="A44" s="4"/>
      <c r="B44" s="4"/>
      <c r="C44" s="335"/>
      <c r="D44" s="335"/>
      <c r="E44" s="335"/>
      <c r="F44" s="4"/>
      <c r="G44" s="162"/>
      <c r="H44" s="162"/>
      <c r="I44" s="162"/>
      <c r="J44" s="162"/>
      <c r="K44" s="162"/>
      <c r="L44" s="162"/>
      <c r="M44" s="162"/>
      <c r="N44" s="162"/>
      <c r="O44" s="162"/>
      <c r="P44" s="7"/>
      <c r="Q44" s="4"/>
      <c r="R44" s="4"/>
      <c r="S44" s="4"/>
      <c r="T44" s="162"/>
      <c r="U44" s="162"/>
      <c r="V44" s="162"/>
      <c r="W44" s="162"/>
      <c r="X44" s="162"/>
      <c r="Y44" s="162"/>
      <c r="Z44" s="162"/>
      <c r="AA44" s="158"/>
      <c r="AB44" s="11"/>
      <c r="AC44" s="11"/>
    </row>
    <row r="45" spans="1:29" ht="14.25" thickTop="1" thickBot="1" x14ac:dyDescent="0.25">
      <c r="A45" s="340" t="s">
        <v>82</v>
      </c>
      <c r="B45" s="340"/>
      <c r="C45" s="340"/>
      <c r="D45" s="340"/>
      <c r="E45" s="340"/>
      <c r="F45" s="44"/>
      <c r="G45" s="171">
        <v>119163014</v>
      </c>
      <c r="H45" s="171">
        <v>161080288</v>
      </c>
      <c r="I45" s="171">
        <v>193319964</v>
      </c>
      <c r="J45" s="171">
        <v>211631313</v>
      </c>
      <c r="K45" s="171">
        <v>242537334</v>
      </c>
      <c r="L45" s="171">
        <v>271625547</v>
      </c>
      <c r="M45" s="171">
        <v>299656972</v>
      </c>
      <c r="N45" s="163" t="e">
        <f>N32+N27+N23+N14+N10+N3+N43</f>
        <v>#REF!</v>
      </c>
      <c r="O45" s="187"/>
      <c r="P45" s="339" t="s">
        <v>83</v>
      </c>
      <c r="Q45" s="340"/>
      <c r="R45" s="340"/>
      <c r="S45" s="44"/>
      <c r="T45" s="181">
        <v>119163014</v>
      </c>
      <c r="U45" s="181">
        <v>161080288</v>
      </c>
      <c r="V45" s="181">
        <v>193319964</v>
      </c>
      <c r="W45" s="181">
        <v>211631313</v>
      </c>
      <c r="X45" s="181">
        <v>242537334</v>
      </c>
      <c r="Y45" s="181">
        <v>271625547</v>
      </c>
      <c r="Z45" s="181">
        <v>299656972</v>
      </c>
      <c r="AA45" s="167" t="e">
        <f>AA3+AA9+AA22+AA36+AA20</f>
        <v>#REF!</v>
      </c>
      <c r="AB45" s="11"/>
      <c r="AC45" s="11"/>
    </row>
    <row r="46" spans="1:29" ht="14.25" thickTop="1" thickBot="1" x14ac:dyDescent="0.25">
      <c r="A46" s="216" t="s">
        <v>121</v>
      </c>
      <c r="B46" s="215"/>
      <c r="C46" s="215"/>
      <c r="D46" s="215"/>
      <c r="E46" s="43"/>
      <c r="F46" s="43"/>
      <c r="G46" s="172">
        <v>19448380375</v>
      </c>
      <c r="H46" s="172">
        <v>17189099421</v>
      </c>
      <c r="I46" s="172">
        <v>26987276589</v>
      </c>
      <c r="J46" s="172">
        <v>35891181933</v>
      </c>
      <c r="K46" s="172">
        <v>32011491917</v>
      </c>
      <c r="L46" s="172">
        <v>34619411342</v>
      </c>
      <c r="M46" s="172">
        <v>45915323766</v>
      </c>
      <c r="N46" s="164" t="e">
        <f>#REF!+#REF!+#REF!+#REF!+#REF!+#REF!+'ZİRVE SİGORTA LTD. 2023'!G46+#REF!+'TÜRK SİGORTA 2023'!G56+#REF!+#REF!+#REF!+#REF!+#REF!+#REF!+#REF!+#REF!+#REF!+#REF!+#REF!+#REF!+#REF!+#REF!+#REF!+#REF!+#REF!+#REF!+#REF!</f>
        <v>#REF!</v>
      </c>
      <c r="O46" s="164"/>
      <c r="P46" s="43"/>
      <c r="Q46" s="43"/>
      <c r="R46" s="43"/>
      <c r="S46" s="43"/>
      <c r="T46" s="182">
        <v>19448380374</v>
      </c>
      <c r="U46" s="182">
        <v>17189099</v>
      </c>
      <c r="V46" s="182">
        <v>26987276589</v>
      </c>
      <c r="W46" s="182">
        <v>35891181933</v>
      </c>
      <c r="X46" s="182">
        <v>32011491917</v>
      </c>
      <c r="Y46" s="182">
        <v>34619411342</v>
      </c>
      <c r="Z46" s="182">
        <v>45915323766</v>
      </c>
      <c r="AA46" s="168" t="e">
        <f>#REF!+#REF!+#REF!+#REF!+#REF!+#REF!+'ZİRVE SİGORTA LTD. 2023'!L46+#REF!+'TÜRK SİGORTA 2023'!L56+#REF!+#REF!+#REF!+#REF!+#REF!+#REF!+#REF!+#REF!+#REF!+#REF!+#REF!+#REF!+#REF!+#REF!+#REF!+#REF!+#REF!+#REF!+#REF!</f>
        <v>#REF!</v>
      </c>
      <c r="AB46" s="11"/>
      <c r="AC46" s="11"/>
    </row>
    <row r="47" spans="1:29" ht="13.5" thickTop="1" x14ac:dyDescent="0.2">
      <c r="N47" s="156"/>
      <c r="O47" s="156"/>
      <c r="AA47" s="156"/>
    </row>
    <row r="48" spans="1:29" x14ac:dyDescent="0.2">
      <c r="F48" t="s">
        <v>123</v>
      </c>
      <c r="N48" s="49" t="e">
        <f>N45-AA45</f>
        <v>#REF!</v>
      </c>
    </row>
  </sheetData>
  <mergeCells count="54">
    <mergeCell ref="Q9:R9"/>
    <mergeCell ref="A1:AA1"/>
    <mergeCell ref="A2:E2"/>
    <mergeCell ref="P2:R2"/>
    <mergeCell ref="B3:E3"/>
    <mergeCell ref="Q3:R3"/>
    <mergeCell ref="C4:E4"/>
    <mergeCell ref="C5:E5"/>
    <mergeCell ref="C6:E6"/>
    <mergeCell ref="C7:E7"/>
    <mergeCell ref="C8:E8"/>
    <mergeCell ref="C9:E9"/>
    <mergeCell ref="Q18:R18"/>
    <mergeCell ref="C19:E19"/>
    <mergeCell ref="B10:E10"/>
    <mergeCell ref="Q10:R10"/>
    <mergeCell ref="C11:E11"/>
    <mergeCell ref="C12:E12"/>
    <mergeCell ref="C13:E13"/>
    <mergeCell ref="B14:E14"/>
    <mergeCell ref="B23:E23"/>
    <mergeCell ref="C15:E15"/>
    <mergeCell ref="C16:E16"/>
    <mergeCell ref="C17:E17"/>
    <mergeCell ref="C18:E18"/>
    <mergeCell ref="C20:E20"/>
    <mergeCell ref="Q20:R20"/>
    <mergeCell ref="C21:E21"/>
    <mergeCell ref="C22:E22"/>
    <mergeCell ref="Q22:R22"/>
    <mergeCell ref="C35:E35"/>
    <mergeCell ref="C24:E24"/>
    <mergeCell ref="C25:E25"/>
    <mergeCell ref="C26:E26"/>
    <mergeCell ref="B27:E27"/>
    <mergeCell ref="C28:E28"/>
    <mergeCell ref="C29:E29"/>
    <mergeCell ref="C30:E30"/>
    <mergeCell ref="C31:E31"/>
    <mergeCell ref="B32:E32"/>
    <mergeCell ref="C33:E33"/>
    <mergeCell ref="C34:E34"/>
    <mergeCell ref="P45:R45"/>
    <mergeCell ref="C36:E36"/>
    <mergeCell ref="Q36:R36"/>
    <mergeCell ref="C37:E37"/>
    <mergeCell ref="C38:E38"/>
    <mergeCell ref="C39:E39"/>
    <mergeCell ref="C40:E40"/>
    <mergeCell ref="C41:E41"/>
    <mergeCell ref="C42:E42"/>
    <mergeCell ref="B43:E43"/>
    <mergeCell ref="C44:E44"/>
    <mergeCell ref="A45:E45"/>
  </mergeCells>
  <pageMargins left="0.2" right="0.22" top="0.17" bottom="0.11" header="0.44" footer="0.17"/>
  <pageSetup paperSize="9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J33"/>
  <sheetViews>
    <sheetView topLeftCell="E1" workbookViewId="0">
      <selection activeCell="G4" sqref="G4"/>
    </sheetView>
  </sheetViews>
  <sheetFormatPr defaultRowHeight="12.75" x14ac:dyDescent="0.2"/>
  <cols>
    <col min="2" max="2" width="36.85546875" customWidth="1"/>
    <col min="3" max="3" width="26.7109375" customWidth="1"/>
    <col min="4" max="4" width="30" bestFit="1" customWidth="1"/>
    <col min="6" max="6" width="14.140625" customWidth="1"/>
    <col min="7" max="7" width="25.28515625" style="41" bestFit="1" customWidth="1"/>
    <col min="8" max="8" width="19.42578125" style="41" customWidth="1"/>
    <col min="9" max="9" width="6.28515625" customWidth="1"/>
    <col min="10" max="10" width="9.140625" hidden="1" customWidth="1"/>
  </cols>
  <sheetData>
    <row r="1" spans="1:8" ht="18" x14ac:dyDescent="0.25">
      <c r="B1" s="240" t="s">
        <v>237</v>
      </c>
      <c r="C1" s="240" t="s">
        <v>234</v>
      </c>
    </row>
    <row r="2" spans="1:8" ht="15" x14ac:dyDescent="0.2">
      <c r="C2" s="202" t="s">
        <v>232</v>
      </c>
      <c r="D2" s="203" t="s">
        <v>233</v>
      </c>
      <c r="G2" s="249" t="s">
        <v>235</v>
      </c>
      <c r="H2" s="248" t="s">
        <v>35</v>
      </c>
    </row>
    <row r="3" spans="1:8" s="58" customFormat="1" ht="18.75" customHeight="1" x14ac:dyDescent="0.25">
      <c r="A3" s="55">
        <v>1</v>
      </c>
      <c r="B3" s="56" t="s">
        <v>98</v>
      </c>
      <c r="C3" s="57" t="e">
        <f>#REF!</f>
        <v>#REF!</v>
      </c>
      <c r="D3" s="57" t="e">
        <f>#REF!</f>
        <v>#REF!</v>
      </c>
      <c r="G3" s="250" t="s">
        <v>216</v>
      </c>
      <c r="H3" s="241" t="s">
        <v>217</v>
      </c>
    </row>
    <row r="4" spans="1:8" s="58" customFormat="1" ht="18.75" customHeight="1" x14ac:dyDescent="0.2">
      <c r="A4" s="55">
        <v>2</v>
      </c>
      <c r="B4" s="56" t="s">
        <v>188</v>
      </c>
      <c r="C4" s="57" t="e">
        <f>#REF!</f>
        <v>#REF!</v>
      </c>
      <c r="D4" s="57" t="e">
        <f>#REF!</f>
        <v>#REF!</v>
      </c>
      <c r="G4" s="205" t="e">
        <f>C3+C4+C5+C6+C7+C9+C11+C12+C13+C14+C15+C16+C17+C18+C21+C23+C25+C27+C28+C29+C30+C31+C32</f>
        <v>#REF!</v>
      </c>
      <c r="H4" s="205" t="e">
        <f>C8+C10+C19+C20+C22+C24+C26</f>
        <v>#REF!</v>
      </c>
    </row>
    <row r="5" spans="1:8" s="58" customFormat="1" ht="18.75" customHeight="1" x14ac:dyDescent="0.25">
      <c r="A5" s="55">
        <v>3</v>
      </c>
      <c r="B5" s="56" t="s">
        <v>157</v>
      </c>
      <c r="C5" s="57" t="e">
        <f>#REF!</f>
        <v>#REF!</v>
      </c>
      <c r="D5" s="57" t="e">
        <f>#REF!</f>
        <v>#REF!</v>
      </c>
      <c r="G5" s="206" t="e">
        <f>G4/G6</f>
        <v>#REF!</v>
      </c>
      <c r="H5" s="206" t="e">
        <f>H4/G6</f>
        <v>#REF!</v>
      </c>
    </row>
    <row r="6" spans="1:8" s="58" customFormat="1" ht="18.75" customHeight="1" x14ac:dyDescent="0.25">
      <c r="A6" s="55">
        <v>4</v>
      </c>
      <c r="B6" s="56" t="s">
        <v>100</v>
      </c>
      <c r="C6" s="57" t="e">
        <f>#REF!</f>
        <v>#REF!</v>
      </c>
      <c r="D6" s="57" t="e">
        <f>#REF!</f>
        <v>#REF!</v>
      </c>
      <c r="F6" s="192" t="s">
        <v>218</v>
      </c>
      <c r="G6" s="207" t="e">
        <f>G4+H4</f>
        <v>#REF!</v>
      </c>
      <c r="H6" s="194"/>
    </row>
    <row r="7" spans="1:8" s="58" customFormat="1" ht="18.75" customHeight="1" x14ac:dyDescent="0.2">
      <c r="A7" s="55">
        <v>5</v>
      </c>
      <c r="B7" s="56" t="s">
        <v>184</v>
      </c>
      <c r="C7" s="57" t="e">
        <f>#REF!</f>
        <v>#REF!</v>
      </c>
      <c r="D7" s="57" t="e">
        <f>#REF!</f>
        <v>#REF!</v>
      </c>
      <c r="G7" s="194"/>
      <c r="H7" s="194"/>
    </row>
    <row r="8" spans="1:8" s="58" customFormat="1" ht="18.75" customHeight="1" x14ac:dyDescent="0.2">
      <c r="A8" s="55">
        <v>6</v>
      </c>
      <c r="B8" s="56" t="s">
        <v>191</v>
      </c>
      <c r="C8" s="57" t="e">
        <f>#REF!</f>
        <v>#REF!</v>
      </c>
      <c r="D8" s="57" t="e">
        <f>#REF!</f>
        <v>#REF!</v>
      </c>
      <c r="G8" s="204" t="s">
        <v>236</v>
      </c>
      <c r="H8" s="204" t="s">
        <v>35</v>
      </c>
    </row>
    <row r="9" spans="1:8" s="58" customFormat="1" ht="18.75" customHeight="1" x14ac:dyDescent="0.2">
      <c r="A9" s="55">
        <v>7</v>
      </c>
      <c r="B9" s="56" t="s">
        <v>101</v>
      </c>
      <c r="C9" s="57">
        <f>'ZİRVE SİGORTA LTD. 2023'!G15</f>
        <v>6358867.4000000004</v>
      </c>
      <c r="D9" s="57">
        <f>'ZİRVE SİGORTA LTD. 2023'!G17</f>
        <v>56618.86</v>
      </c>
      <c r="G9" s="251" t="s">
        <v>216</v>
      </c>
      <c r="H9" s="252" t="s">
        <v>217</v>
      </c>
    </row>
    <row r="10" spans="1:8" s="58" customFormat="1" ht="18.75" customHeight="1" x14ac:dyDescent="0.2">
      <c r="A10" s="55">
        <v>8</v>
      </c>
      <c r="B10" s="56" t="s">
        <v>134</v>
      </c>
      <c r="C10" s="57" t="e">
        <f>#REF!</f>
        <v>#REF!</v>
      </c>
      <c r="D10" s="57" t="e">
        <f>#REF!</f>
        <v>#REF!</v>
      </c>
      <c r="G10" s="205" t="e">
        <f>D3+D4+D5+D6+D7+D9+D11+D12+D13+D14+D15+D16+D17+D18+D21+D23+D25+D27+D28+D29+D30+D31+D32</f>
        <v>#REF!</v>
      </c>
      <c r="H10" s="205" t="e">
        <f>D8+D10+D19+D20+D22+D24+D26</f>
        <v>#REF!</v>
      </c>
    </row>
    <row r="11" spans="1:8" s="58" customFormat="1" ht="18.75" customHeight="1" x14ac:dyDescent="0.2">
      <c r="A11" s="55">
        <v>9</v>
      </c>
      <c r="B11" s="56" t="s">
        <v>102</v>
      </c>
      <c r="C11" s="57">
        <f>'TÜRK SİGORTA 2023'!G15</f>
        <v>3178753.02</v>
      </c>
      <c r="D11" s="57">
        <f>'TÜRK SİGORTA 2023'!G21</f>
        <v>0</v>
      </c>
      <c r="F11" s="210" t="s">
        <v>218</v>
      </c>
      <c r="G11" s="208" t="e">
        <f>G10/G12</f>
        <v>#REF!</v>
      </c>
      <c r="H11" s="208" t="e">
        <f>H10/G12</f>
        <v>#REF!</v>
      </c>
    </row>
    <row r="12" spans="1:8" s="58" customFormat="1" ht="18.75" customHeight="1" x14ac:dyDescent="0.2">
      <c r="A12" s="59">
        <v>10</v>
      </c>
      <c r="B12" s="60" t="s">
        <v>103</v>
      </c>
      <c r="C12" s="57" t="e">
        <f>#REF!</f>
        <v>#REF!</v>
      </c>
      <c r="D12" s="57" t="e">
        <f>#REF!</f>
        <v>#REF!</v>
      </c>
      <c r="G12" s="209" t="e">
        <f>G10+H10</f>
        <v>#REF!</v>
      </c>
      <c r="H12" s="194"/>
    </row>
    <row r="13" spans="1:8" s="58" customFormat="1" ht="18.75" customHeight="1" x14ac:dyDescent="0.2">
      <c r="A13" s="55">
        <v>11</v>
      </c>
      <c r="B13" s="56" t="s">
        <v>104</v>
      </c>
      <c r="C13" s="57" t="e">
        <f>#REF!</f>
        <v>#REF!</v>
      </c>
      <c r="D13" s="57" t="e">
        <f>#REF!</f>
        <v>#REF!</v>
      </c>
      <c r="G13" s="194"/>
      <c r="H13" s="194"/>
    </row>
    <row r="14" spans="1:8" s="58" customFormat="1" ht="18.75" customHeight="1" x14ac:dyDescent="0.2">
      <c r="A14" s="55">
        <v>12</v>
      </c>
      <c r="B14" s="56" t="s">
        <v>105</v>
      </c>
      <c r="C14" s="57" t="e">
        <f>#REF!</f>
        <v>#REF!</v>
      </c>
      <c r="D14" s="57" t="e">
        <f>#REF!</f>
        <v>#REF!</v>
      </c>
      <c r="G14" s="194"/>
      <c r="H14" s="194"/>
    </row>
    <row r="15" spans="1:8" s="58" customFormat="1" ht="18.75" customHeight="1" x14ac:dyDescent="0.2">
      <c r="A15" s="55">
        <v>13</v>
      </c>
      <c r="B15" s="56" t="s">
        <v>106</v>
      </c>
      <c r="C15" s="57" t="e">
        <f>#REF!</f>
        <v>#REF!</v>
      </c>
      <c r="D15" s="57" t="e">
        <f>#REF!</f>
        <v>#REF!</v>
      </c>
      <c r="G15" s="194"/>
      <c r="H15" s="194"/>
    </row>
    <row r="16" spans="1:8" s="58" customFormat="1" ht="18.75" customHeight="1" x14ac:dyDescent="0.2">
      <c r="A16" s="55">
        <v>14</v>
      </c>
      <c r="B16" s="56" t="s">
        <v>107</v>
      </c>
      <c r="C16" s="57" t="e">
        <f>#REF!</f>
        <v>#REF!</v>
      </c>
      <c r="D16" s="57" t="e">
        <f>#REF!</f>
        <v>#REF!</v>
      </c>
      <c r="G16" s="194"/>
      <c r="H16" s="194"/>
    </row>
    <row r="17" spans="1:8" s="58" customFormat="1" ht="18.75" customHeight="1" x14ac:dyDescent="0.2">
      <c r="A17" s="55">
        <v>15</v>
      </c>
      <c r="B17" s="56" t="s">
        <v>108</v>
      </c>
      <c r="C17" s="57" t="e">
        <f>#REF!</f>
        <v>#REF!</v>
      </c>
      <c r="D17" s="57" t="e">
        <f>#REF!</f>
        <v>#REF!</v>
      </c>
      <c r="G17" s="194"/>
      <c r="H17" s="194"/>
    </row>
    <row r="18" spans="1:8" s="58" customFormat="1" ht="18.75" customHeight="1" x14ac:dyDescent="0.2">
      <c r="A18" s="55">
        <v>16</v>
      </c>
      <c r="B18" s="56" t="s">
        <v>109</v>
      </c>
      <c r="C18" s="57" t="e">
        <f>#REF!</f>
        <v>#REF!</v>
      </c>
      <c r="D18" s="57" t="e">
        <f>#REF!</f>
        <v>#REF!</v>
      </c>
      <c r="G18" s="194"/>
      <c r="H18" s="194"/>
    </row>
    <row r="19" spans="1:8" s="58" customFormat="1" ht="18.75" customHeight="1" x14ac:dyDescent="0.2">
      <c r="A19" s="55">
        <v>17</v>
      </c>
      <c r="B19" s="56" t="s">
        <v>133</v>
      </c>
      <c r="C19" s="57" t="e">
        <f>#REF!</f>
        <v>#REF!</v>
      </c>
      <c r="D19" s="57" t="e">
        <f>#REF!</f>
        <v>#REF!</v>
      </c>
      <c r="G19" s="194"/>
      <c r="H19" s="194"/>
    </row>
    <row r="20" spans="1:8" s="58" customFormat="1" ht="18.75" customHeight="1" x14ac:dyDescent="0.2">
      <c r="A20" s="55">
        <v>18</v>
      </c>
      <c r="B20" s="56" t="s">
        <v>110</v>
      </c>
      <c r="C20" s="57" t="e">
        <f>#REF!</f>
        <v>#REF!</v>
      </c>
      <c r="D20" s="57" t="e">
        <f>#REF!</f>
        <v>#REF!</v>
      </c>
      <c r="G20" s="194"/>
      <c r="H20" s="194"/>
    </row>
    <row r="21" spans="1:8" s="58" customFormat="1" ht="18.75" customHeight="1" x14ac:dyDescent="0.2">
      <c r="A21" s="55">
        <v>19</v>
      </c>
      <c r="B21" s="56" t="s">
        <v>111</v>
      </c>
      <c r="C21" s="57" t="e">
        <f>#REF!</f>
        <v>#REF!</v>
      </c>
      <c r="D21" s="57" t="e">
        <f>#REF!</f>
        <v>#REF!</v>
      </c>
      <c r="G21" s="194"/>
      <c r="H21" s="194"/>
    </row>
    <row r="22" spans="1:8" s="58" customFormat="1" ht="18.75" customHeight="1" x14ac:dyDescent="0.2">
      <c r="A22" s="55">
        <v>20</v>
      </c>
      <c r="B22" s="56" t="s">
        <v>112</v>
      </c>
      <c r="C22" s="57" t="e">
        <f>#REF!</f>
        <v>#REF!</v>
      </c>
      <c r="D22" s="57" t="e">
        <f>#REF!</f>
        <v>#REF!</v>
      </c>
      <c r="G22" s="194"/>
      <c r="H22" s="194"/>
    </row>
    <row r="23" spans="1:8" s="58" customFormat="1" ht="18.75" customHeight="1" x14ac:dyDescent="0.2">
      <c r="A23" s="55">
        <v>21</v>
      </c>
      <c r="B23" s="56" t="s">
        <v>137</v>
      </c>
      <c r="C23" s="57" t="e">
        <f>#REF!</f>
        <v>#REF!</v>
      </c>
      <c r="D23" s="57" t="e">
        <f>#REF!</f>
        <v>#REF!</v>
      </c>
      <c r="G23" s="194"/>
      <c r="H23" s="194"/>
    </row>
    <row r="24" spans="1:8" s="58" customFormat="1" ht="18.75" customHeight="1" x14ac:dyDescent="0.2">
      <c r="A24" s="55">
        <v>22</v>
      </c>
      <c r="B24" s="56" t="s">
        <v>135</v>
      </c>
      <c r="C24" s="57" t="e">
        <f>#REF!</f>
        <v>#REF!</v>
      </c>
      <c r="D24" s="57" t="e">
        <f>#REF!</f>
        <v>#REF!</v>
      </c>
      <c r="G24" s="194"/>
      <c r="H24" s="194"/>
    </row>
    <row r="25" spans="1:8" s="58" customFormat="1" ht="18.75" customHeight="1" x14ac:dyDescent="0.2">
      <c r="A25" s="55">
        <v>23</v>
      </c>
      <c r="B25" s="56" t="s">
        <v>115</v>
      </c>
      <c r="C25" s="57" t="e">
        <f>#REF!</f>
        <v>#REF!</v>
      </c>
      <c r="D25" s="57" t="e">
        <f>#REF!</f>
        <v>#REF!</v>
      </c>
      <c r="G25" s="194"/>
      <c r="H25" s="194"/>
    </row>
    <row r="26" spans="1:8" s="58" customFormat="1" ht="18.75" customHeight="1" x14ac:dyDescent="0.2">
      <c r="A26" s="55">
        <v>24</v>
      </c>
      <c r="B26" s="56" t="s">
        <v>228</v>
      </c>
      <c r="C26" s="57" t="e">
        <f>#REF!</f>
        <v>#REF!</v>
      </c>
      <c r="D26" s="57" t="e">
        <f>#REF!</f>
        <v>#REF!</v>
      </c>
      <c r="G26" s="194"/>
      <c r="H26" s="194"/>
    </row>
    <row r="27" spans="1:8" s="58" customFormat="1" ht="18.75" customHeight="1" x14ac:dyDescent="0.2">
      <c r="A27" s="55">
        <v>25</v>
      </c>
      <c r="B27" s="56" t="s">
        <v>116</v>
      </c>
      <c r="C27" s="57" t="e">
        <f>#REF!</f>
        <v>#REF!</v>
      </c>
      <c r="D27" s="57" t="e">
        <f>#REF!</f>
        <v>#REF!</v>
      </c>
      <c r="G27" s="194"/>
      <c r="H27" s="194"/>
    </row>
    <row r="28" spans="1:8" s="58" customFormat="1" ht="18.75" customHeight="1" x14ac:dyDescent="0.2">
      <c r="A28" s="55">
        <v>26</v>
      </c>
      <c r="B28" s="56" t="s">
        <v>185</v>
      </c>
      <c r="C28" s="57" t="e">
        <f>#REF!</f>
        <v>#REF!</v>
      </c>
      <c r="D28" s="57" t="e">
        <f>#REF!</f>
        <v>#REF!</v>
      </c>
      <c r="G28" s="194"/>
      <c r="H28" s="194"/>
    </row>
    <row r="29" spans="1:8" s="58" customFormat="1" ht="18.75" customHeight="1" x14ac:dyDescent="0.2">
      <c r="A29" s="55">
        <v>27</v>
      </c>
      <c r="B29" s="56" t="s">
        <v>122</v>
      </c>
      <c r="C29" s="57" t="e">
        <f>#REF!</f>
        <v>#REF!</v>
      </c>
      <c r="D29" s="57" t="e">
        <f>#REF!</f>
        <v>#REF!</v>
      </c>
      <c r="G29" s="194"/>
      <c r="H29" s="194"/>
    </row>
    <row r="30" spans="1:8" s="58" customFormat="1" ht="18.75" customHeight="1" x14ac:dyDescent="0.2">
      <c r="A30" s="55">
        <v>28</v>
      </c>
      <c r="B30" s="56" t="s">
        <v>127</v>
      </c>
      <c r="C30" s="57" t="e">
        <f>#REF!</f>
        <v>#REF!</v>
      </c>
      <c r="D30" s="57" t="e">
        <f>#REF!</f>
        <v>#REF!</v>
      </c>
      <c r="G30" s="194"/>
      <c r="H30" s="194"/>
    </row>
    <row r="31" spans="1:8" s="58" customFormat="1" ht="18.75" customHeight="1" x14ac:dyDescent="0.2">
      <c r="A31" s="55">
        <v>29</v>
      </c>
      <c r="B31" s="56" t="s">
        <v>179</v>
      </c>
      <c r="C31" s="57" t="e">
        <f>#REF!</f>
        <v>#REF!</v>
      </c>
      <c r="D31" s="57" t="e">
        <f>#REF!</f>
        <v>#REF!</v>
      </c>
      <c r="G31" s="194"/>
      <c r="H31" s="194"/>
    </row>
    <row r="32" spans="1:8" s="58" customFormat="1" ht="18.75" customHeight="1" x14ac:dyDescent="0.2">
      <c r="A32" s="55">
        <v>30</v>
      </c>
      <c r="B32" s="56" t="s">
        <v>140</v>
      </c>
      <c r="C32" s="57" t="e">
        <f>#REF!</f>
        <v>#REF!</v>
      </c>
      <c r="D32" s="57" t="e">
        <f>#REF!</f>
        <v>#REF!</v>
      </c>
      <c r="G32" s="194"/>
      <c r="H32" s="194"/>
    </row>
    <row r="33" spans="1:8" s="58" customFormat="1" ht="18.75" customHeight="1" x14ac:dyDescent="0.25">
      <c r="A33" s="55"/>
      <c r="B33" s="61" t="s">
        <v>117</v>
      </c>
      <c r="C33" s="149" t="e">
        <f>SUM(C3:C32)</f>
        <v>#REF!</v>
      </c>
      <c r="D33" s="201" t="e">
        <f>SUM(D3:D32)</f>
        <v>#REF!</v>
      </c>
      <c r="G33" s="194"/>
      <c r="H33" s="194"/>
    </row>
  </sheetData>
  <pageMargins left="1.28" right="0.7" top="1.29" bottom="0.75" header="0.3" footer="0.3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J33"/>
  <sheetViews>
    <sheetView topLeftCell="E1" workbookViewId="0">
      <selection activeCell="S7" sqref="S7"/>
    </sheetView>
  </sheetViews>
  <sheetFormatPr defaultRowHeight="12.75" x14ac:dyDescent="0.2"/>
  <cols>
    <col min="2" max="2" width="36.85546875" customWidth="1"/>
    <col min="3" max="3" width="26.7109375" customWidth="1"/>
    <col min="4" max="4" width="30" bestFit="1" customWidth="1"/>
    <col min="6" max="6" width="14.140625" customWidth="1"/>
    <col min="7" max="7" width="25.28515625" style="41" bestFit="1" customWidth="1"/>
    <col min="8" max="8" width="19.42578125" style="41" customWidth="1"/>
    <col min="9" max="9" width="6.28515625" customWidth="1"/>
    <col min="10" max="10" width="9.140625" hidden="1" customWidth="1"/>
  </cols>
  <sheetData>
    <row r="1" spans="1:8" ht="18" x14ac:dyDescent="0.25">
      <c r="B1" s="20" t="s">
        <v>231</v>
      </c>
      <c r="C1" s="20" t="s">
        <v>234</v>
      </c>
    </row>
    <row r="2" spans="1:8" ht="15" x14ac:dyDescent="0.2">
      <c r="C2" s="202" t="s">
        <v>232</v>
      </c>
      <c r="D2" s="203" t="s">
        <v>233</v>
      </c>
      <c r="G2" s="249" t="s">
        <v>235</v>
      </c>
      <c r="H2" s="248" t="s">
        <v>35</v>
      </c>
    </row>
    <row r="3" spans="1:8" s="58" customFormat="1" ht="18.75" customHeight="1" x14ac:dyDescent="0.25">
      <c r="A3" s="55">
        <v>1</v>
      </c>
      <c r="B3" s="56" t="s">
        <v>98</v>
      </c>
      <c r="C3" s="57" t="e">
        <f>#REF!</f>
        <v>#REF!</v>
      </c>
      <c r="D3" s="57" t="e">
        <f>#REF!</f>
        <v>#REF!</v>
      </c>
      <c r="G3" s="250" t="s">
        <v>216</v>
      </c>
      <c r="H3" s="241" t="s">
        <v>217</v>
      </c>
    </row>
    <row r="4" spans="1:8" s="58" customFormat="1" ht="18.75" customHeight="1" x14ac:dyDescent="0.2">
      <c r="A4" s="55">
        <v>2</v>
      </c>
      <c r="B4" s="56" t="s">
        <v>188</v>
      </c>
      <c r="C4" s="57" t="e">
        <f>#REF!</f>
        <v>#REF!</v>
      </c>
      <c r="D4" s="57" t="e">
        <f>#REF!</f>
        <v>#REF!</v>
      </c>
      <c r="G4" s="205" t="e">
        <f>C3+C4+C5+C6+C7+C9+C11+C12+C13+C14+C15+C16+C17+C18+C21+C23+C25+C27+C28+C29+C30+C31+C32</f>
        <v>#REF!</v>
      </c>
      <c r="H4" s="205" t="e">
        <f>C8+C10+C19+C20+C22+C24+C26</f>
        <v>#REF!</v>
      </c>
    </row>
    <row r="5" spans="1:8" s="58" customFormat="1" ht="18.75" customHeight="1" x14ac:dyDescent="0.25">
      <c r="A5" s="55">
        <v>3</v>
      </c>
      <c r="B5" s="56" t="s">
        <v>157</v>
      </c>
      <c r="C5" s="57" t="e">
        <f>#REF!</f>
        <v>#REF!</v>
      </c>
      <c r="D5" s="57" t="e">
        <f>#REF!</f>
        <v>#REF!</v>
      </c>
      <c r="G5" s="206" t="e">
        <f>G4/G6</f>
        <v>#REF!</v>
      </c>
      <c r="H5" s="206" t="e">
        <f>H4/G6</f>
        <v>#REF!</v>
      </c>
    </row>
    <row r="6" spans="1:8" s="58" customFormat="1" ht="18.75" customHeight="1" x14ac:dyDescent="0.25">
      <c r="A6" s="55">
        <v>4</v>
      </c>
      <c r="B6" s="56" t="s">
        <v>100</v>
      </c>
      <c r="C6" s="57" t="e">
        <f>#REF!</f>
        <v>#REF!</v>
      </c>
      <c r="D6" s="57" t="e">
        <f>#REF!</f>
        <v>#REF!</v>
      </c>
      <c r="F6" s="192" t="s">
        <v>218</v>
      </c>
      <c r="G6" s="207" t="e">
        <f>G4+H4</f>
        <v>#REF!</v>
      </c>
      <c r="H6" s="194"/>
    </row>
    <row r="7" spans="1:8" s="58" customFormat="1" ht="18.75" customHeight="1" x14ac:dyDescent="0.2">
      <c r="A7" s="55">
        <v>5</v>
      </c>
      <c r="B7" s="56" t="s">
        <v>184</v>
      </c>
      <c r="C7" s="57" t="e">
        <f>#REF!</f>
        <v>#REF!</v>
      </c>
      <c r="D7" s="57" t="e">
        <f>#REF!</f>
        <v>#REF!</v>
      </c>
      <c r="G7" s="194"/>
      <c r="H7" s="194"/>
    </row>
    <row r="8" spans="1:8" s="58" customFormat="1" ht="18.75" customHeight="1" x14ac:dyDescent="0.2">
      <c r="A8" s="55">
        <v>6</v>
      </c>
      <c r="B8" s="56" t="s">
        <v>191</v>
      </c>
      <c r="C8" s="57" t="e">
        <f>#REF!</f>
        <v>#REF!</v>
      </c>
      <c r="D8" s="57" t="e">
        <f>#REF!</f>
        <v>#REF!</v>
      </c>
      <c r="G8" s="204" t="s">
        <v>236</v>
      </c>
      <c r="H8" s="204" t="s">
        <v>35</v>
      </c>
    </row>
    <row r="9" spans="1:8" s="58" customFormat="1" ht="18.75" customHeight="1" x14ac:dyDescent="0.2">
      <c r="A9" s="55">
        <v>7</v>
      </c>
      <c r="B9" s="56" t="s">
        <v>101</v>
      </c>
      <c r="C9" s="57">
        <f>'ZİRVE SİGORTA LTD. 2023'!G15</f>
        <v>6358867.4000000004</v>
      </c>
      <c r="D9" s="57">
        <f>'ZİRVE SİGORTA LTD. 2023'!G17</f>
        <v>56618.86</v>
      </c>
      <c r="G9" s="251" t="s">
        <v>216</v>
      </c>
      <c r="H9" s="252" t="s">
        <v>217</v>
      </c>
    </row>
    <row r="10" spans="1:8" s="58" customFormat="1" ht="18.75" customHeight="1" x14ac:dyDescent="0.2">
      <c r="A10" s="55">
        <v>8</v>
      </c>
      <c r="B10" s="56" t="s">
        <v>134</v>
      </c>
      <c r="C10" s="57" t="e">
        <f>#REF!</f>
        <v>#REF!</v>
      </c>
      <c r="D10" s="57" t="e">
        <f>#REF!</f>
        <v>#REF!</v>
      </c>
      <c r="G10" s="205" t="e">
        <f>D3+D4+D5+D6+D7+D9+D11+D12+D13+D14+D15+D16+D17+D18+D21+D23+D25+D27+D28+D29+D30+D31+D32</f>
        <v>#REF!</v>
      </c>
      <c r="H10" s="205" t="e">
        <f>D8+D10+D19+D20+D22+D24+D26</f>
        <v>#REF!</v>
      </c>
    </row>
    <row r="11" spans="1:8" s="58" customFormat="1" ht="18.75" customHeight="1" x14ac:dyDescent="0.2">
      <c r="A11" s="55">
        <v>9</v>
      </c>
      <c r="B11" s="56" t="s">
        <v>102</v>
      </c>
      <c r="C11" s="57">
        <f>'TÜRK SİGORTA 2023'!G15</f>
        <v>3178753.02</v>
      </c>
      <c r="D11" s="57">
        <f>'TÜRK SİGORTA 2023'!G21</f>
        <v>0</v>
      </c>
      <c r="F11" s="210" t="s">
        <v>218</v>
      </c>
      <c r="G11" s="208" t="e">
        <f>G10/G12</f>
        <v>#REF!</v>
      </c>
      <c r="H11" s="208" t="e">
        <f>H10/G12</f>
        <v>#REF!</v>
      </c>
    </row>
    <row r="12" spans="1:8" s="58" customFormat="1" ht="18.75" customHeight="1" x14ac:dyDescent="0.2">
      <c r="A12" s="59">
        <v>10</v>
      </c>
      <c r="B12" s="60" t="s">
        <v>103</v>
      </c>
      <c r="C12" s="57" t="e">
        <f>#REF!</f>
        <v>#REF!</v>
      </c>
      <c r="D12" s="57" t="e">
        <f>#REF!</f>
        <v>#REF!</v>
      </c>
      <c r="G12" s="209" t="e">
        <f>G10+H10</f>
        <v>#REF!</v>
      </c>
      <c r="H12" s="194"/>
    </row>
    <row r="13" spans="1:8" s="58" customFormat="1" ht="18.75" customHeight="1" x14ac:dyDescent="0.2">
      <c r="A13" s="55">
        <v>11</v>
      </c>
      <c r="B13" s="56" t="s">
        <v>104</v>
      </c>
      <c r="C13" s="57" t="e">
        <f>#REF!</f>
        <v>#REF!</v>
      </c>
      <c r="D13" s="57" t="e">
        <f>#REF!</f>
        <v>#REF!</v>
      </c>
      <c r="G13" s="194"/>
      <c r="H13" s="194"/>
    </row>
    <row r="14" spans="1:8" s="58" customFormat="1" ht="18.75" customHeight="1" x14ac:dyDescent="0.2">
      <c r="A14" s="55">
        <v>12</v>
      </c>
      <c r="B14" s="56" t="s">
        <v>105</v>
      </c>
      <c r="C14" s="57" t="e">
        <f>#REF!</f>
        <v>#REF!</v>
      </c>
      <c r="D14" s="57" t="e">
        <f>#REF!</f>
        <v>#REF!</v>
      </c>
      <c r="G14" s="194"/>
      <c r="H14" s="194"/>
    </row>
    <row r="15" spans="1:8" s="58" customFormat="1" ht="18.75" customHeight="1" x14ac:dyDescent="0.2">
      <c r="A15" s="55">
        <v>13</v>
      </c>
      <c r="B15" s="56" t="s">
        <v>106</v>
      </c>
      <c r="C15" s="57" t="e">
        <f>#REF!</f>
        <v>#REF!</v>
      </c>
      <c r="D15" s="57" t="e">
        <f>#REF!</f>
        <v>#REF!</v>
      </c>
      <c r="G15" s="194"/>
      <c r="H15" s="194"/>
    </row>
    <row r="16" spans="1:8" s="58" customFormat="1" ht="18.75" customHeight="1" x14ac:dyDescent="0.2">
      <c r="A16" s="55">
        <v>14</v>
      </c>
      <c r="B16" s="56" t="s">
        <v>107</v>
      </c>
      <c r="C16" s="57" t="e">
        <f>#REF!</f>
        <v>#REF!</v>
      </c>
      <c r="D16" s="57" t="e">
        <f>#REF!</f>
        <v>#REF!</v>
      </c>
      <c r="G16" s="194"/>
      <c r="H16" s="194"/>
    </row>
    <row r="17" spans="1:8" s="58" customFormat="1" ht="18.75" customHeight="1" x14ac:dyDescent="0.2">
      <c r="A17" s="55">
        <v>15</v>
      </c>
      <c r="B17" s="56" t="s">
        <v>108</v>
      </c>
      <c r="C17" s="57" t="e">
        <f>#REF!</f>
        <v>#REF!</v>
      </c>
      <c r="D17" s="57" t="e">
        <f>#REF!</f>
        <v>#REF!</v>
      </c>
      <c r="G17" s="194"/>
      <c r="H17" s="194"/>
    </row>
    <row r="18" spans="1:8" s="58" customFormat="1" ht="18.75" customHeight="1" x14ac:dyDescent="0.2">
      <c r="A18" s="55">
        <v>16</v>
      </c>
      <c r="B18" s="56" t="s">
        <v>109</v>
      </c>
      <c r="C18" s="57" t="e">
        <f>#REF!</f>
        <v>#REF!</v>
      </c>
      <c r="D18" s="57" t="e">
        <f>#REF!</f>
        <v>#REF!</v>
      </c>
      <c r="G18" s="194"/>
      <c r="H18" s="194"/>
    </row>
    <row r="19" spans="1:8" s="58" customFormat="1" ht="18.75" customHeight="1" x14ac:dyDescent="0.2">
      <c r="A19" s="55">
        <v>17</v>
      </c>
      <c r="B19" s="56" t="s">
        <v>133</v>
      </c>
      <c r="C19" s="57" t="e">
        <f>#REF!</f>
        <v>#REF!</v>
      </c>
      <c r="D19" s="57" t="e">
        <f>#REF!</f>
        <v>#REF!</v>
      </c>
      <c r="G19" s="194"/>
      <c r="H19" s="194"/>
    </row>
    <row r="20" spans="1:8" s="58" customFormat="1" ht="18.75" customHeight="1" x14ac:dyDescent="0.2">
      <c r="A20" s="55">
        <v>18</v>
      </c>
      <c r="B20" s="56" t="s">
        <v>110</v>
      </c>
      <c r="C20" s="57" t="e">
        <f>#REF!</f>
        <v>#REF!</v>
      </c>
      <c r="D20" s="57" t="e">
        <f>#REF!</f>
        <v>#REF!</v>
      </c>
      <c r="G20" s="194"/>
      <c r="H20" s="194"/>
    </row>
    <row r="21" spans="1:8" s="58" customFormat="1" ht="18.75" customHeight="1" x14ac:dyDescent="0.2">
      <c r="A21" s="55">
        <v>19</v>
      </c>
      <c r="B21" s="56" t="s">
        <v>111</v>
      </c>
      <c r="C21" s="57" t="e">
        <f>#REF!</f>
        <v>#REF!</v>
      </c>
      <c r="D21" s="57" t="e">
        <f>#REF!</f>
        <v>#REF!</v>
      </c>
      <c r="G21" s="194"/>
      <c r="H21" s="194"/>
    </row>
    <row r="22" spans="1:8" s="58" customFormat="1" ht="18.75" customHeight="1" x14ac:dyDescent="0.2">
      <c r="A22" s="55">
        <v>20</v>
      </c>
      <c r="B22" s="56" t="s">
        <v>112</v>
      </c>
      <c r="C22" s="57" t="e">
        <f>#REF!</f>
        <v>#REF!</v>
      </c>
      <c r="D22" s="57" t="e">
        <f>#REF!</f>
        <v>#REF!</v>
      </c>
      <c r="G22" s="194"/>
      <c r="H22" s="194"/>
    </row>
    <row r="23" spans="1:8" s="58" customFormat="1" ht="18.75" customHeight="1" x14ac:dyDescent="0.2">
      <c r="A23" s="55">
        <v>21</v>
      </c>
      <c r="B23" s="56" t="s">
        <v>137</v>
      </c>
      <c r="C23" s="57" t="e">
        <f>#REF!</f>
        <v>#REF!</v>
      </c>
      <c r="D23" s="57" t="e">
        <f>#REF!</f>
        <v>#REF!</v>
      </c>
      <c r="G23" s="194"/>
      <c r="H23" s="194"/>
    </row>
    <row r="24" spans="1:8" s="58" customFormat="1" ht="18.75" customHeight="1" x14ac:dyDescent="0.2">
      <c r="A24" s="55">
        <v>22</v>
      </c>
      <c r="B24" s="56" t="s">
        <v>135</v>
      </c>
      <c r="C24" s="57" t="e">
        <f>#REF!</f>
        <v>#REF!</v>
      </c>
      <c r="D24" s="57" t="e">
        <f>#REF!</f>
        <v>#REF!</v>
      </c>
      <c r="G24" s="194"/>
      <c r="H24" s="194"/>
    </row>
    <row r="25" spans="1:8" s="58" customFormat="1" ht="18.75" customHeight="1" x14ac:dyDescent="0.2">
      <c r="A25" s="55">
        <v>23</v>
      </c>
      <c r="B25" s="56" t="s">
        <v>115</v>
      </c>
      <c r="C25" s="57" t="e">
        <f>#REF!</f>
        <v>#REF!</v>
      </c>
      <c r="D25" s="57" t="e">
        <f>#REF!</f>
        <v>#REF!</v>
      </c>
      <c r="G25" s="194"/>
      <c r="H25" s="194"/>
    </row>
    <row r="26" spans="1:8" s="58" customFormat="1" ht="18.75" customHeight="1" x14ac:dyDescent="0.2">
      <c r="A26" s="55">
        <v>24</v>
      </c>
      <c r="B26" s="56" t="s">
        <v>228</v>
      </c>
      <c r="C26" s="57" t="e">
        <f>#REF!</f>
        <v>#REF!</v>
      </c>
      <c r="D26" s="57" t="e">
        <f>#REF!</f>
        <v>#REF!</v>
      </c>
      <c r="G26" s="194"/>
      <c r="H26" s="194"/>
    </row>
    <row r="27" spans="1:8" s="58" customFormat="1" ht="18.75" customHeight="1" x14ac:dyDescent="0.2">
      <c r="A27" s="55">
        <v>25</v>
      </c>
      <c r="B27" s="56" t="s">
        <v>116</v>
      </c>
      <c r="C27" s="57" t="e">
        <f>#REF!</f>
        <v>#REF!</v>
      </c>
      <c r="D27" s="57" t="e">
        <f>#REF!</f>
        <v>#REF!</v>
      </c>
      <c r="G27" s="194"/>
      <c r="H27" s="194"/>
    </row>
    <row r="28" spans="1:8" s="58" customFormat="1" ht="18.75" customHeight="1" x14ac:dyDescent="0.2">
      <c r="A28" s="55">
        <v>26</v>
      </c>
      <c r="B28" s="56" t="s">
        <v>185</v>
      </c>
      <c r="C28" s="57" t="e">
        <f>#REF!</f>
        <v>#REF!</v>
      </c>
      <c r="D28" s="57" t="e">
        <f>#REF!</f>
        <v>#REF!</v>
      </c>
      <c r="G28" s="194"/>
      <c r="H28" s="194"/>
    </row>
    <row r="29" spans="1:8" s="58" customFormat="1" ht="18.75" customHeight="1" x14ac:dyDescent="0.2">
      <c r="A29" s="55">
        <v>27</v>
      </c>
      <c r="B29" s="56" t="s">
        <v>122</v>
      </c>
      <c r="C29" s="57" t="e">
        <f>#REF!</f>
        <v>#REF!</v>
      </c>
      <c r="D29" s="57" t="e">
        <f>#REF!</f>
        <v>#REF!</v>
      </c>
      <c r="G29" s="194"/>
      <c r="H29" s="194"/>
    </row>
    <row r="30" spans="1:8" s="58" customFormat="1" ht="18.75" customHeight="1" x14ac:dyDescent="0.2">
      <c r="A30" s="55">
        <v>28</v>
      </c>
      <c r="B30" s="56" t="s">
        <v>127</v>
      </c>
      <c r="C30" s="57" t="e">
        <f>#REF!</f>
        <v>#REF!</v>
      </c>
      <c r="D30" s="57" t="e">
        <f>#REF!</f>
        <v>#REF!</v>
      </c>
      <c r="G30" s="194"/>
      <c r="H30" s="194"/>
    </row>
    <row r="31" spans="1:8" s="58" customFormat="1" ht="18.75" customHeight="1" x14ac:dyDescent="0.2">
      <c r="A31" s="55">
        <v>29</v>
      </c>
      <c r="B31" s="56" t="s">
        <v>179</v>
      </c>
      <c r="C31" s="57" t="e">
        <f>#REF!</f>
        <v>#REF!</v>
      </c>
      <c r="D31" s="57" t="e">
        <f>#REF!</f>
        <v>#REF!</v>
      </c>
      <c r="G31" s="194"/>
      <c r="H31" s="194"/>
    </row>
    <row r="32" spans="1:8" s="58" customFormat="1" ht="18.75" customHeight="1" x14ac:dyDescent="0.2">
      <c r="A32" s="55">
        <v>30</v>
      </c>
      <c r="B32" s="56" t="s">
        <v>140</v>
      </c>
      <c r="C32" s="57" t="e">
        <f>#REF!</f>
        <v>#REF!</v>
      </c>
      <c r="D32" s="57" t="e">
        <f>#REF!</f>
        <v>#REF!</v>
      </c>
      <c r="G32" s="194"/>
      <c r="H32" s="194"/>
    </row>
    <row r="33" spans="1:8" s="58" customFormat="1" ht="18.75" customHeight="1" x14ac:dyDescent="0.25">
      <c r="A33" s="55"/>
      <c r="B33" s="61" t="s">
        <v>117</v>
      </c>
      <c r="C33" s="149" t="e">
        <f>SUM(C3:C32)</f>
        <v>#REF!</v>
      </c>
      <c r="D33" s="201" t="e">
        <f>SUM(D3:D32)</f>
        <v>#REF!</v>
      </c>
      <c r="G33" s="194"/>
      <c r="H33" s="194"/>
    </row>
  </sheetData>
  <pageMargins left="1.28" right="0.7" top="1.29" bottom="0.75" header="0.3" footer="0.3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"/>
  <sheetViews>
    <sheetView workbookViewId="0">
      <selection activeCell="T25" sqref="T25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"/>
  <sheetViews>
    <sheetView workbookViewId="0">
      <selection activeCell="T15" sqref="T15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AG48"/>
  <sheetViews>
    <sheetView workbookViewId="0">
      <selection activeCell="AE3" sqref="AE3"/>
    </sheetView>
  </sheetViews>
  <sheetFormatPr defaultRowHeight="12.75" x14ac:dyDescent="0.2"/>
  <cols>
    <col min="1" max="1" width="2.7109375" customWidth="1"/>
    <col min="2" max="2" width="7.5703125" customWidth="1"/>
    <col min="5" max="5" width="15.5703125" customWidth="1"/>
    <col min="6" max="6" width="4.42578125" customWidth="1"/>
    <col min="7" max="7" width="12.5703125" style="49" customWidth="1"/>
    <col min="8" max="8" width="12" style="49" customWidth="1"/>
    <col min="9" max="13" width="12.7109375" style="49" customWidth="1"/>
    <col min="14" max="15" width="12.7109375" style="40" customWidth="1"/>
    <col min="16" max="16" width="13.5703125" style="49" customWidth="1"/>
    <col min="17" max="17" width="10.5703125" style="49" customWidth="1"/>
    <col min="19" max="19" width="6.5703125" customWidth="1"/>
    <col min="20" max="20" width="31.7109375" customWidth="1"/>
    <col min="21" max="21" width="4" customWidth="1"/>
    <col min="22" max="22" width="12.42578125" style="49" customWidth="1"/>
    <col min="23" max="23" width="9.5703125" style="49" customWidth="1"/>
    <col min="24" max="30" width="12.7109375" style="49" customWidth="1"/>
    <col min="31" max="31" width="13.140625" style="49" customWidth="1"/>
    <col min="32" max="32" width="13.7109375" customWidth="1"/>
  </cols>
  <sheetData>
    <row r="1" spans="1:33" ht="13.5" thickBot="1" x14ac:dyDescent="0.25">
      <c r="A1" s="329" t="s">
        <v>238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</row>
    <row r="2" spans="1:33" ht="13.5" thickTop="1" x14ac:dyDescent="0.2">
      <c r="A2" s="330" t="s">
        <v>8</v>
      </c>
      <c r="B2" s="330"/>
      <c r="C2" s="330"/>
      <c r="D2" s="330"/>
      <c r="E2" s="330"/>
      <c r="F2" s="38"/>
      <c r="G2" s="221">
        <v>2010</v>
      </c>
      <c r="H2" s="152">
        <v>2011</v>
      </c>
      <c r="I2" s="221">
        <v>2012</v>
      </c>
      <c r="J2" s="152">
        <v>2013</v>
      </c>
      <c r="K2" s="221">
        <v>2014</v>
      </c>
      <c r="L2" s="152">
        <v>2015</v>
      </c>
      <c r="M2" s="221">
        <v>2016</v>
      </c>
      <c r="N2" s="253">
        <v>2017</v>
      </c>
      <c r="O2" s="253">
        <v>2018</v>
      </c>
      <c r="P2" s="257">
        <v>2019</v>
      </c>
      <c r="Q2" s="170"/>
      <c r="R2" s="331" t="s">
        <v>9</v>
      </c>
      <c r="S2" s="332"/>
      <c r="T2" s="332"/>
      <c r="U2" s="39"/>
      <c r="V2" s="222">
        <v>2010</v>
      </c>
      <c r="W2" s="180">
        <v>2011</v>
      </c>
      <c r="X2" s="222">
        <v>2012</v>
      </c>
      <c r="Y2" s="180">
        <v>2013</v>
      </c>
      <c r="Z2" s="222">
        <v>2014</v>
      </c>
      <c r="AA2" s="180">
        <v>2015</v>
      </c>
      <c r="AB2" s="222">
        <v>2016</v>
      </c>
      <c r="AC2" s="222">
        <v>2017</v>
      </c>
      <c r="AD2" s="222">
        <v>2018</v>
      </c>
      <c r="AE2" s="256">
        <v>2019</v>
      </c>
      <c r="AF2" s="11"/>
    </row>
    <row r="3" spans="1:33" x14ac:dyDescent="0.2">
      <c r="A3" s="1" t="s">
        <v>0</v>
      </c>
      <c r="B3" s="333" t="s">
        <v>10</v>
      </c>
      <c r="C3" s="333"/>
      <c r="D3" s="333"/>
      <c r="E3" s="333"/>
      <c r="F3" s="2"/>
      <c r="G3" s="178">
        <v>50546848</v>
      </c>
      <c r="H3" s="178">
        <v>72446148</v>
      </c>
      <c r="I3" s="178">
        <v>85530420</v>
      </c>
      <c r="J3" s="178">
        <v>98595430</v>
      </c>
      <c r="K3" s="178">
        <v>113923607</v>
      </c>
      <c r="L3" s="178">
        <v>128669529</v>
      </c>
      <c r="M3" s="178">
        <v>154239370</v>
      </c>
      <c r="N3" s="178">
        <v>183335808</v>
      </c>
      <c r="O3" s="178">
        <v>226720564</v>
      </c>
      <c r="P3" s="155" t="e">
        <f>P4+P5+P6+P7+P8</f>
        <v>#REF!</v>
      </c>
      <c r="Q3" s="155"/>
      <c r="R3" s="3" t="s">
        <v>0</v>
      </c>
      <c r="S3" s="334" t="s">
        <v>11</v>
      </c>
      <c r="T3" s="334"/>
      <c r="U3" s="4"/>
      <c r="V3" s="184">
        <v>35658450</v>
      </c>
      <c r="W3" s="184">
        <v>36035146</v>
      </c>
      <c r="X3" s="184">
        <v>40472178</v>
      </c>
      <c r="Y3" s="184">
        <v>37054743</v>
      </c>
      <c r="Z3" s="184">
        <v>44810213</v>
      </c>
      <c r="AA3" s="184">
        <v>54611359</v>
      </c>
      <c r="AB3" s="184">
        <v>51381341</v>
      </c>
      <c r="AC3" s="184">
        <v>67203494</v>
      </c>
      <c r="AD3" s="184">
        <v>92072374</v>
      </c>
      <c r="AE3" s="165" t="e">
        <f>AE4+AE5+AE6+AE7</f>
        <v>#REF!</v>
      </c>
      <c r="AF3" s="11"/>
      <c r="AG3" s="11"/>
    </row>
    <row r="4" spans="1:33" x14ac:dyDescent="0.2">
      <c r="A4" s="6"/>
      <c r="B4" s="5" t="s">
        <v>12</v>
      </c>
      <c r="C4" s="335" t="s">
        <v>13</v>
      </c>
      <c r="D4" s="335"/>
      <c r="E4" s="335"/>
      <c r="F4" s="5"/>
      <c r="G4" s="169">
        <v>2379193</v>
      </c>
      <c r="H4" s="169">
        <v>3232655</v>
      </c>
      <c r="I4" s="169">
        <v>5282534</v>
      </c>
      <c r="J4" s="169">
        <v>6480232</v>
      </c>
      <c r="K4" s="169">
        <v>7246174</v>
      </c>
      <c r="L4" s="169">
        <v>9734300</v>
      </c>
      <c r="M4" s="169">
        <v>5938849</v>
      </c>
      <c r="N4" s="254">
        <v>8731942</v>
      </c>
      <c r="O4" s="254">
        <v>7937608</v>
      </c>
      <c r="P4" s="156" t="e">
        <f>#REF!+#REF!+#REF!+#REF!+#REF!+#REF!+'ZİRVE SİGORTA LTD. 2023'!G4+#REF!+'TÜRK SİGORTA 2023'!G4+#REF!+#REF!+#REF!+#REF!+#REF!+#REF!+#REF!+#REF!+#REF!+#REF!+#REF!+#REF!+#REF!+#REF!+#REF!+#REF!+#REF!+#REF!+#REF!+#REF!+#REF!</f>
        <v>#REF!</v>
      </c>
      <c r="Q4" s="156"/>
      <c r="R4" s="7"/>
      <c r="S4" s="4" t="s">
        <v>12</v>
      </c>
      <c r="T4" s="4" t="s">
        <v>14</v>
      </c>
      <c r="U4" s="4"/>
      <c r="V4" s="162">
        <v>19621761</v>
      </c>
      <c r="W4" s="162">
        <v>17084582</v>
      </c>
      <c r="X4" s="162">
        <v>20019080</v>
      </c>
      <c r="Y4" s="162">
        <v>19465608</v>
      </c>
      <c r="Z4" s="162">
        <v>25156994</v>
      </c>
      <c r="AA4" s="162">
        <v>30560881</v>
      </c>
      <c r="AB4" s="162">
        <v>23867929</v>
      </c>
      <c r="AC4" s="162">
        <v>33629438</v>
      </c>
      <c r="AD4" s="162">
        <v>44091077</v>
      </c>
      <c r="AE4" s="156" t="e">
        <f>#REF!+#REF!+#REF!+#REF!+#REF!+#REF!+'ZİRVE SİGORTA LTD. 2023'!L4+#REF!+'TÜRK SİGORTA 2023'!L4+#REF!+#REF!+#REF!+#REF!+#REF!+#REF!+#REF!+#REF!+#REF!+#REF!+#REF!+#REF!+#REF!+#REF!+#REF!+#REF!+#REF!+#REF!+#REF!+#REF!+#REF!</f>
        <v>#REF!</v>
      </c>
      <c r="AF4" s="11"/>
      <c r="AG4" s="11"/>
    </row>
    <row r="5" spans="1:33" x14ac:dyDescent="0.2">
      <c r="A5" s="6"/>
      <c r="B5" s="5" t="s">
        <v>15</v>
      </c>
      <c r="C5" s="336" t="s">
        <v>128</v>
      </c>
      <c r="D5" s="335"/>
      <c r="E5" s="335"/>
      <c r="F5" s="5"/>
      <c r="G5" s="169">
        <v>645803</v>
      </c>
      <c r="H5" s="169">
        <v>815545</v>
      </c>
      <c r="I5" s="169">
        <v>202150</v>
      </c>
      <c r="J5" s="169">
        <v>231815</v>
      </c>
      <c r="K5" s="169">
        <v>2743270</v>
      </c>
      <c r="L5" s="169">
        <v>0</v>
      </c>
      <c r="M5" s="169">
        <v>-759768</v>
      </c>
      <c r="N5" s="254">
        <v>-465075</v>
      </c>
      <c r="O5" s="254">
        <v>2140853</v>
      </c>
      <c r="P5" s="156" t="e">
        <f>#REF!+#REF!+#REF!+#REF!+#REF!+#REF!+'ZİRVE SİGORTA LTD. 2023'!G5+#REF!+'TÜRK SİGORTA 2023'!G5+#REF!+#REF!+#REF!+#REF!+#REF!+#REF!+#REF!+#REF!+#REF!+#REF!+#REF!+#REF!+#REF!+#REF!+#REF!+#REF!+#REF!+#REF!+#REF!+#REF!+#REF!</f>
        <v>#REF!</v>
      </c>
      <c r="Q5" s="156"/>
      <c r="R5" s="7"/>
      <c r="S5" s="4" t="s">
        <v>17</v>
      </c>
      <c r="T5" s="4" t="s">
        <v>18</v>
      </c>
      <c r="U5" s="4"/>
      <c r="V5" s="162">
        <v>32834</v>
      </c>
      <c r="W5" s="162">
        <v>0</v>
      </c>
      <c r="X5" s="162">
        <v>0</v>
      </c>
      <c r="Y5" s="162">
        <v>0</v>
      </c>
      <c r="Z5" s="162">
        <v>0</v>
      </c>
      <c r="AA5" s="162">
        <v>0</v>
      </c>
      <c r="AB5" s="162">
        <v>0</v>
      </c>
      <c r="AC5" s="162">
        <v>64518</v>
      </c>
      <c r="AD5" s="162">
        <v>0</v>
      </c>
      <c r="AE5" s="156" t="e">
        <f>#REF!+#REF!+#REF!+#REF!+#REF!+#REF!+'ZİRVE SİGORTA LTD. 2023'!L5+#REF!+'TÜRK SİGORTA 2023'!L5+#REF!+#REF!+#REF!+#REF!+#REF!+#REF!+#REF!+#REF!+#REF!+#REF!+#REF!+#REF!+#REF!+#REF!+#REF!+#REF!+#REF!+#REF!+#REF!+#REF!+#REF!</f>
        <v>#REF!</v>
      </c>
      <c r="AF5" s="11"/>
      <c r="AG5" s="11"/>
    </row>
    <row r="6" spans="1:33" x14ac:dyDescent="0.2">
      <c r="A6" s="6"/>
      <c r="B6" s="5" t="s">
        <v>19</v>
      </c>
      <c r="C6" s="336" t="s">
        <v>20</v>
      </c>
      <c r="D6" s="335"/>
      <c r="E6" s="335"/>
      <c r="F6" s="5"/>
      <c r="G6" s="169">
        <v>4424</v>
      </c>
      <c r="H6" s="169">
        <v>0</v>
      </c>
      <c r="I6" s="169">
        <v>0</v>
      </c>
      <c r="J6" s="169">
        <v>0</v>
      </c>
      <c r="K6" s="169">
        <v>0</v>
      </c>
      <c r="L6" s="169">
        <v>0</v>
      </c>
      <c r="M6" s="169">
        <v>23385</v>
      </c>
      <c r="N6" s="254">
        <v>31495</v>
      </c>
      <c r="O6" s="254">
        <v>430525</v>
      </c>
      <c r="P6" s="156" t="e">
        <f>#REF!+#REF!+#REF!+#REF!+#REF!+#REF!+'ZİRVE SİGORTA LTD. 2023'!G6+#REF!+'TÜRK SİGORTA 2023'!G6+#REF!+#REF!+#REF!+#REF!+#REF!+#REF!+#REF!+#REF!+#REF!+#REF!+#REF!+#REF!+#REF!+#REF!+#REF!+#REF!+#REF!+#REF!+#REF!+#REF!+#REF!</f>
        <v>#REF!</v>
      </c>
      <c r="Q6" s="156"/>
      <c r="R6" s="7"/>
      <c r="S6" s="4" t="s">
        <v>19</v>
      </c>
      <c r="T6" s="4" t="s">
        <v>21</v>
      </c>
      <c r="U6" s="4"/>
      <c r="V6" s="162">
        <v>3328328</v>
      </c>
      <c r="W6" s="162">
        <v>2362803</v>
      </c>
      <c r="X6" s="162">
        <v>2860029</v>
      </c>
      <c r="Y6" s="162">
        <v>2990968</v>
      </c>
      <c r="Z6" s="162">
        <v>3280184</v>
      </c>
      <c r="AA6" s="162">
        <v>4851606</v>
      </c>
      <c r="AB6" s="162">
        <v>4762319</v>
      </c>
      <c r="AC6" s="162">
        <v>7872665</v>
      </c>
      <c r="AD6" s="162">
        <v>11376034</v>
      </c>
      <c r="AE6" s="156" t="e">
        <f>#REF!+#REF!+#REF!+#REF!+#REF!+#REF!+'ZİRVE SİGORTA LTD. 2023'!L6+#REF!+'TÜRK SİGORTA 2023'!L6+#REF!+#REF!+#REF!+#REF!+#REF!+#REF!+#REF!+#REF!+#REF!+#REF!+#REF!+#REF!+#REF!+#REF!+#REF!+#REF!+#REF!+#REF!+#REF!+#REF!+#REF!</f>
        <v>#REF!</v>
      </c>
      <c r="AF6" s="11"/>
      <c r="AG6" s="11"/>
    </row>
    <row r="7" spans="1:33" x14ac:dyDescent="0.2">
      <c r="A7" s="6"/>
      <c r="B7" s="5" t="s">
        <v>22</v>
      </c>
      <c r="C7" s="336" t="s">
        <v>129</v>
      </c>
      <c r="D7" s="335"/>
      <c r="E7" s="335"/>
      <c r="F7" s="5"/>
      <c r="G7" s="169">
        <v>47115507</v>
      </c>
      <c r="H7" s="169">
        <v>68135858</v>
      </c>
      <c r="I7" s="169">
        <v>78038553</v>
      </c>
      <c r="J7" s="169">
        <v>90821109</v>
      </c>
      <c r="K7" s="169">
        <v>103934163</v>
      </c>
      <c r="L7" s="169">
        <v>118935229</v>
      </c>
      <c r="M7" s="169">
        <v>148264404</v>
      </c>
      <c r="N7" s="254">
        <v>171675318</v>
      </c>
      <c r="O7" s="254">
        <v>213714594</v>
      </c>
      <c r="P7" s="156" t="e">
        <f>#REF!+#REF!+#REF!+#REF!+#REF!+#REF!+'ZİRVE SİGORTA LTD. 2023'!G7+#REF!+'TÜRK SİGORTA 2023'!G7+#REF!+#REF!+#REF!+#REF!+#REF!+#REF!+#REF!+#REF!+#REF!+#REF!+#REF!+#REF!+#REF!+#REF!+#REF!+#REF!+#REF!+#REF!+#REF!+#REF!+#REF!</f>
        <v>#REF!</v>
      </c>
      <c r="Q7" s="156"/>
      <c r="R7" s="7"/>
      <c r="S7" s="4" t="s">
        <v>22</v>
      </c>
      <c r="T7" s="4" t="s">
        <v>24</v>
      </c>
      <c r="U7" s="4"/>
      <c r="V7" s="162">
        <v>12675524</v>
      </c>
      <c r="W7" s="162">
        <v>16587761</v>
      </c>
      <c r="X7" s="162">
        <v>17593069</v>
      </c>
      <c r="Y7" s="162">
        <v>14598167</v>
      </c>
      <c r="Z7" s="162">
        <v>16373035</v>
      </c>
      <c r="AA7" s="162">
        <v>19198872</v>
      </c>
      <c r="AB7" s="162">
        <v>22751093</v>
      </c>
      <c r="AC7" s="162">
        <v>25636873</v>
      </c>
      <c r="AD7" s="162">
        <v>36605263</v>
      </c>
      <c r="AE7" s="156" t="e">
        <f>#REF!+#REF!+#REF!+#REF!+#REF!+#REF!+'ZİRVE SİGORTA LTD. 2023'!L7+#REF!+'TÜRK SİGORTA 2023'!L7+#REF!+#REF!+#REF!+#REF!+#REF!+#REF!+#REF!+#REF!+#REF!+#REF!+#REF!+#REF!+#REF!+#REF!+#REF!+#REF!+#REF!+#REF!+#REF!+#REF!+#REF!</f>
        <v>#REF!</v>
      </c>
      <c r="AF7" s="11"/>
      <c r="AG7" s="11"/>
    </row>
    <row r="8" spans="1:33" x14ac:dyDescent="0.2">
      <c r="A8" s="6"/>
      <c r="B8" s="5" t="s">
        <v>25</v>
      </c>
      <c r="C8" s="336" t="s">
        <v>130</v>
      </c>
      <c r="D8" s="335"/>
      <c r="E8" s="335"/>
      <c r="F8" s="5"/>
      <c r="G8" s="169">
        <v>401921</v>
      </c>
      <c r="H8" s="169">
        <v>262090</v>
      </c>
      <c r="I8" s="169">
        <v>2007183</v>
      </c>
      <c r="J8" s="169">
        <v>1062274</v>
      </c>
      <c r="K8" s="169">
        <v>0</v>
      </c>
      <c r="L8" s="169">
        <v>0</v>
      </c>
      <c r="M8" s="169">
        <v>772500</v>
      </c>
      <c r="N8" s="254">
        <v>3362128</v>
      </c>
      <c r="O8" s="254">
        <v>2496984</v>
      </c>
      <c r="P8" s="156" t="e">
        <f>#REF!+#REF!+#REF!+#REF!+#REF!+#REF!+'ZİRVE SİGORTA LTD. 2023'!G8+#REF!+'TÜRK SİGORTA 2023'!G8+#REF!+#REF!+#REF!+#REF!+#REF!+#REF!+#REF!+#REF!+#REF!+#REF!+#REF!+#REF!+#REF!+#REF!+#REF!+#REF!+#REF!+#REF!+#REF!+#REF!+#REF!</f>
        <v>#REF!</v>
      </c>
      <c r="Q8" s="156"/>
      <c r="R8" s="7"/>
      <c r="S8" s="4"/>
      <c r="T8" s="4"/>
      <c r="U8" s="4"/>
      <c r="V8" s="162"/>
      <c r="W8" s="162"/>
      <c r="X8" s="162"/>
      <c r="Y8" s="162"/>
      <c r="Z8" s="162"/>
      <c r="AA8" s="162"/>
      <c r="AB8" s="162"/>
      <c r="AC8" s="162"/>
      <c r="AD8" s="162"/>
      <c r="AE8" s="158"/>
      <c r="AF8" s="11"/>
      <c r="AG8" s="11"/>
    </row>
    <row r="9" spans="1:33" x14ac:dyDescent="0.2">
      <c r="A9" s="5"/>
      <c r="B9" s="5"/>
      <c r="C9" s="335"/>
      <c r="D9" s="335"/>
      <c r="E9" s="335"/>
      <c r="F9" s="5"/>
      <c r="G9" s="169"/>
      <c r="H9" s="169"/>
      <c r="I9" s="169"/>
      <c r="J9" s="169"/>
      <c r="K9" s="169"/>
      <c r="L9" s="169"/>
      <c r="M9" s="169"/>
      <c r="N9" s="254"/>
      <c r="O9" s="254"/>
      <c r="P9" s="156"/>
      <c r="Q9" s="156"/>
      <c r="R9" s="7" t="s">
        <v>3</v>
      </c>
      <c r="S9" s="328" t="s">
        <v>27</v>
      </c>
      <c r="T9" s="328"/>
      <c r="U9" s="4"/>
      <c r="V9" s="184">
        <v>27736020</v>
      </c>
      <c r="W9" s="184">
        <v>44697096</v>
      </c>
      <c r="X9" s="184">
        <v>50062441</v>
      </c>
      <c r="Y9" s="184">
        <v>58655693</v>
      </c>
      <c r="Z9" s="184">
        <v>71601933</v>
      </c>
      <c r="AA9" s="184">
        <v>78323933</v>
      </c>
      <c r="AB9" s="184">
        <v>89567172</v>
      </c>
      <c r="AC9" s="184">
        <v>107276855</v>
      </c>
      <c r="AD9" s="184">
        <v>153448537</v>
      </c>
      <c r="AE9" s="159" t="e">
        <f>AE11+AE14+AE18</f>
        <v>#REF!</v>
      </c>
      <c r="AF9" s="11"/>
      <c r="AG9" s="11"/>
    </row>
    <row r="10" spans="1:33" x14ac:dyDescent="0.2">
      <c r="A10" s="6" t="s">
        <v>3</v>
      </c>
      <c r="B10" s="338" t="s">
        <v>28</v>
      </c>
      <c r="C10" s="338"/>
      <c r="D10" s="338"/>
      <c r="E10" s="338"/>
      <c r="F10" s="5"/>
      <c r="G10" s="177">
        <v>2301247</v>
      </c>
      <c r="H10" s="177">
        <v>8489936</v>
      </c>
      <c r="I10" s="177">
        <v>11417133</v>
      </c>
      <c r="J10" s="177">
        <v>1608808</v>
      </c>
      <c r="K10" s="177">
        <v>3082960</v>
      </c>
      <c r="L10" s="177">
        <v>3932406</v>
      </c>
      <c r="M10" s="177">
        <v>1279093</v>
      </c>
      <c r="N10" s="177">
        <v>400763</v>
      </c>
      <c r="O10" s="177">
        <v>2272420</v>
      </c>
      <c r="P10" s="157" t="e">
        <f>P11-P12</f>
        <v>#REF!</v>
      </c>
      <c r="Q10" s="157"/>
      <c r="R10" s="7" t="s">
        <v>1</v>
      </c>
      <c r="S10" s="337" t="s">
        <v>29</v>
      </c>
      <c r="T10" s="337"/>
      <c r="U10" s="4"/>
      <c r="V10" s="185">
        <v>27360832</v>
      </c>
      <c r="W10" s="185">
        <v>44956468</v>
      </c>
      <c r="X10" s="185">
        <v>48978839</v>
      </c>
      <c r="Y10" s="185">
        <v>57352814</v>
      </c>
      <c r="Z10" s="185">
        <v>69818825</v>
      </c>
      <c r="AA10" s="185">
        <v>76726640</v>
      </c>
      <c r="AB10" s="185">
        <v>87907831</v>
      </c>
      <c r="AC10" s="185">
        <v>106009525</v>
      </c>
      <c r="AD10" s="185">
        <v>151733788</v>
      </c>
      <c r="AE10" s="160" t="e">
        <f>AE11+AE14</f>
        <v>#REF!</v>
      </c>
      <c r="AF10" s="11"/>
      <c r="AG10" s="11"/>
    </row>
    <row r="11" spans="1:33" x14ac:dyDescent="0.2">
      <c r="A11" s="6"/>
      <c r="B11" s="5" t="s">
        <v>12</v>
      </c>
      <c r="C11" s="335" t="s">
        <v>30</v>
      </c>
      <c r="D11" s="335"/>
      <c r="E11" s="335"/>
      <c r="F11" s="5"/>
      <c r="G11" s="169">
        <v>2301247</v>
      </c>
      <c r="H11" s="169">
        <v>8489936</v>
      </c>
      <c r="I11" s="169">
        <v>11417133</v>
      </c>
      <c r="J11" s="169">
        <v>1608808</v>
      </c>
      <c r="K11" s="169">
        <v>3082960</v>
      </c>
      <c r="L11" s="169">
        <v>3932406</v>
      </c>
      <c r="M11" s="169">
        <v>1279093</v>
      </c>
      <c r="N11" s="254">
        <v>400763</v>
      </c>
      <c r="O11" s="254">
        <v>2272420</v>
      </c>
      <c r="P11" s="156" t="e">
        <f>#REF!+#REF!+#REF!+#REF!+#REF!+#REF!+'ZİRVE SİGORTA LTD. 2023'!G11+#REF!+'TÜRK SİGORTA 2023'!G11+#REF!+#REF!+#REF!+#REF!+#REF!+#REF!+#REF!+#REF!+#REF!+#REF!+#REF!+#REF!+#REF!+#REF!+#REF!+#REF!+#REF!+#REF!+#REF!+#REF!+#REF!</f>
        <v>#REF!</v>
      </c>
      <c r="Q11" s="156"/>
      <c r="R11" s="7"/>
      <c r="S11" s="4" t="s">
        <v>12</v>
      </c>
      <c r="T11" s="4" t="s">
        <v>31</v>
      </c>
      <c r="U11" s="4"/>
      <c r="V11" s="185">
        <v>17207576</v>
      </c>
      <c r="W11" s="185">
        <v>33806801</v>
      </c>
      <c r="X11" s="185">
        <v>38512523</v>
      </c>
      <c r="Y11" s="185">
        <v>43646387</v>
      </c>
      <c r="Z11" s="185">
        <v>50983124</v>
      </c>
      <c r="AA11" s="185">
        <v>56097089</v>
      </c>
      <c r="AB11" s="185">
        <v>67008019</v>
      </c>
      <c r="AC11" s="185">
        <v>81257211</v>
      </c>
      <c r="AD11" s="185">
        <v>114556357</v>
      </c>
      <c r="AE11" s="160" t="e">
        <f>AE12-AE13</f>
        <v>#REF!</v>
      </c>
      <c r="AF11" s="11"/>
      <c r="AG11" s="11"/>
    </row>
    <row r="12" spans="1:33" x14ac:dyDescent="0.2">
      <c r="A12" s="6"/>
      <c r="B12" s="5" t="s">
        <v>15</v>
      </c>
      <c r="C12" s="335" t="s">
        <v>32</v>
      </c>
      <c r="D12" s="335"/>
      <c r="E12" s="335"/>
      <c r="F12" s="5" t="s">
        <v>33</v>
      </c>
      <c r="G12" s="169"/>
      <c r="H12" s="169"/>
      <c r="I12" s="169">
        <v>0</v>
      </c>
      <c r="J12" s="169"/>
      <c r="K12" s="169"/>
      <c r="L12" s="169"/>
      <c r="M12" s="169"/>
      <c r="N12" s="254"/>
      <c r="O12" s="254"/>
      <c r="P12" s="156" t="e">
        <f>#REF!+#REF!+#REF!+#REF!+#REF!+#REF!+'ZİRVE SİGORTA LTD. 2023'!G12+#REF!+'TÜRK SİGORTA 2023'!G12+#REF!+#REF!+#REF!+#REF!+#REF!+#REF!+#REF!+#REF!+#REF!+#REF!+#REF!+#REF!+#REF!+#REF!+#REF!+#REF!+#REF!+#REF!+#REF!+#REF!+#REF!</f>
        <v>#REF!</v>
      </c>
      <c r="Q12" s="156"/>
      <c r="R12" s="7"/>
      <c r="S12" s="4"/>
      <c r="T12" s="4" t="s">
        <v>31</v>
      </c>
      <c r="U12" s="4"/>
      <c r="V12" s="162">
        <v>37131457</v>
      </c>
      <c r="W12" s="162">
        <v>60177130</v>
      </c>
      <c r="X12" s="162">
        <v>63889264</v>
      </c>
      <c r="Y12" s="162">
        <v>70137621</v>
      </c>
      <c r="Z12" s="162">
        <v>71675938</v>
      </c>
      <c r="AA12" s="162">
        <v>78114176</v>
      </c>
      <c r="AB12" s="162">
        <v>94097788</v>
      </c>
      <c r="AC12" s="162">
        <v>113952579</v>
      </c>
      <c r="AD12" s="162">
        <v>163147828</v>
      </c>
      <c r="AE12" s="156" t="e">
        <f>#REF!+#REF!+#REF!+#REF!+#REF!+#REF!+'ZİRVE SİGORTA LTD. 2023'!L12+#REF!+'TÜRK SİGORTA 2023'!L12+#REF!+#REF!+#REF!+#REF!+#REF!+#REF!+#REF!+#REF!+#REF!+#REF!+#REF!+#REF!+#REF!+#REF!+#REF!+#REF!+#REF!+#REF!+#REF!+#REF!+#REF!</f>
        <v>#REF!</v>
      </c>
      <c r="AF12" s="11"/>
      <c r="AG12" s="11"/>
    </row>
    <row r="13" spans="1:33" x14ac:dyDescent="0.2">
      <c r="A13" s="5"/>
      <c r="B13" s="5"/>
      <c r="C13" s="335"/>
      <c r="D13" s="335"/>
      <c r="E13" s="335"/>
      <c r="F13" s="5"/>
      <c r="G13" s="169"/>
      <c r="H13" s="169"/>
      <c r="I13" s="169"/>
      <c r="J13" s="169"/>
      <c r="K13" s="169"/>
      <c r="L13" s="169"/>
      <c r="M13" s="169"/>
      <c r="N13" s="254"/>
      <c r="O13" s="254"/>
      <c r="P13" s="156"/>
      <c r="Q13" s="156"/>
      <c r="R13" s="7"/>
      <c r="S13" s="4"/>
      <c r="T13" s="4" t="s">
        <v>34</v>
      </c>
      <c r="U13" s="5" t="s">
        <v>33</v>
      </c>
      <c r="V13" s="169">
        <v>19923881</v>
      </c>
      <c r="W13" s="169">
        <v>26370329</v>
      </c>
      <c r="X13" s="169">
        <v>25376741</v>
      </c>
      <c r="Y13" s="169">
        <v>26491</v>
      </c>
      <c r="Z13" s="169">
        <v>20692814</v>
      </c>
      <c r="AA13" s="169">
        <v>22017087</v>
      </c>
      <c r="AB13" s="169">
        <v>27089769</v>
      </c>
      <c r="AC13" s="169">
        <v>32695368</v>
      </c>
      <c r="AD13" s="169">
        <v>48591471</v>
      </c>
      <c r="AE13" s="156" t="e">
        <f>#REF!+#REF!+#REF!+#REF!+#REF!+#REF!+'ZİRVE SİGORTA LTD. 2023'!L13+#REF!+'TÜRK SİGORTA 2023'!L13+#REF!+#REF!+#REF!+#REF!+#REF!+#REF!+#REF!+#REF!+#REF!+#REF!+#REF!+#REF!+#REF!+#REF!+#REF!+#REF!+#REF!+#REF!+#REF!+#REF!+#REF!</f>
        <v>#REF!</v>
      </c>
      <c r="AF13" s="11"/>
      <c r="AG13" s="11"/>
    </row>
    <row r="14" spans="1:33" x14ac:dyDescent="0.2">
      <c r="A14" s="6" t="s">
        <v>4</v>
      </c>
      <c r="B14" s="338" t="s">
        <v>35</v>
      </c>
      <c r="C14" s="338"/>
      <c r="D14" s="338"/>
      <c r="E14" s="338"/>
      <c r="F14" s="5"/>
      <c r="G14" s="177">
        <v>55402326</v>
      </c>
      <c r="H14" s="177">
        <v>61433072</v>
      </c>
      <c r="I14" s="177">
        <v>69350002</v>
      </c>
      <c r="J14" s="177">
        <v>76990218</v>
      </c>
      <c r="K14" s="177">
        <v>87806681</v>
      </c>
      <c r="L14" s="177">
        <v>95845490</v>
      </c>
      <c r="M14" s="177">
        <v>96752368</v>
      </c>
      <c r="N14" s="177">
        <v>108888444</v>
      </c>
      <c r="O14" s="177">
        <v>141723541</v>
      </c>
      <c r="P14" s="157" t="e">
        <f>P15-P16+P17-P18+P19+P20+P21</f>
        <v>#REF!</v>
      </c>
      <c r="Q14" s="157"/>
      <c r="R14" s="7"/>
      <c r="S14" s="4" t="s">
        <v>15</v>
      </c>
      <c r="T14" s="4" t="s">
        <v>36</v>
      </c>
      <c r="U14" s="4"/>
      <c r="V14" s="185">
        <v>10153256</v>
      </c>
      <c r="W14" s="185">
        <v>10149667</v>
      </c>
      <c r="X14" s="185">
        <v>10466316</v>
      </c>
      <c r="Y14" s="185">
        <v>13706427</v>
      </c>
      <c r="Z14" s="185">
        <v>18835701</v>
      </c>
      <c r="AA14" s="185">
        <v>20629551</v>
      </c>
      <c r="AB14" s="185">
        <v>20899812</v>
      </c>
      <c r="AC14" s="185">
        <v>24752314</v>
      </c>
      <c r="AD14" s="185">
        <v>37177431</v>
      </c>
      <c r="AE14" s="160" t="e">
        <f>AE15-AE16+AE17</f>
        <v>#REF!</v>
      </c>
      <c r="AF14" s="11"/>
      <c r="AG14" s="11"/>
    </row>
    <row r="15" spans="1:33" x14ac:dyDescent="0.2">
      <c r="A15" s="6"/>
      <c r="B15" s="5" t="s">
        <v>37</v>
      </c>
      <c r="C15" s="335" t="s">
        <v>38</v>
      </c>
      <c r="D15" s="335"/>
      <c r="E15" s="335"/>
      <c r="F15" s="5"/>
      <c r="G15" s="169">
        <v>12034645</v>
      </c>
      <c r="H15" s="169">
        <v>13500534</v>
      </c>
      <c r="I15" s="169">
        <v>14651363</v>
      </c>
      <c r="J15" s="169">
        <v>18372004</v>
      </c>
      <c r="K15" s="169">
        <v>27516446</v>
      </c>
      <c r="L15" s="169">
        <v>27933402</v>
      </c>
      <c r="M15" s="169">
        <v>34016774</v>
      </c>
      <c r="N15" s="254">
        <v>39397007</v>
      </c>
      <c r="O15" s="254">
        <v>49155530</v>
      </c>
      <c r="P15" s="156" t="e">
        <f>#REF!+#REF!+#REF!+#REF!+#REF!+#REF!+'ZİRVE SİGORTA LTD. 2023'!G15+#REF!+'TÜRK SİGORTA 2023'!G15+#REF!+#REF!+#REF!+#REF!+#REF!+#REF!+#REF!+#REF!+#REF!+#REF!+#REF!+#REF!+#REF!+#REF!+#REF!+#REF!+#REF!+#REF!+#REF!+#REF!+#REF!</f>
        <v>#REF!</v>
      </c>
      <c r="Q15" s="156"/>
      <c r="R15" s="7"/>
      <c r="S15" s="4"/>
      <c r="T15" s="4" t="s">
        <v>36</v>
      </c>
      <c r="U15" s="4"/>
      <c r="V15" s="162">
        <v>26605369</v>
      </c>
      <c r="W15" s="162">
        <v>27650585</v>
      </c>
      <c r="X15" s="162">
        <v>28958695</v>
      </c>
      <c r="Y15" s="162">
        <v>32202776</v>
      </c>
      <c r="Z15" s="162">
        <v>34379679</v>
      </c>
      <c r="AA15" s="162">
        <v>33360583</v>
      </c>
      <c r="AB15" s="162">
        <v>35668335</v>
      </c>
      <c r="AC15" s="162">
        <v>40170136</v>
      </c>
      <c r="AD15" s="162">
        <v>58152022</v>
      </c>
      <c r="AE15" s="156" t="e">
        <f>#REF!+#REF!+#REF!+#REF!+#REF!+#REF!+'ZİRVE SİGORTA LTD. 2023'!L15+#REF!+'TÜRK SİGORTA 2023'!L15+#REF!+#REF!+#REF!+#REF!+#REF!+#REF!+#REF!+#REF!+#REF!+#REF!+#REF!+#REF!+#REF!+#REF!+#REF!+#REF!+#REF!+#REF!+#REF!+#REF!+#REF!</f>
        <v>#REF!</v>
      </c>
      <c r="AF15" s="11"/>
      <c r="AG15" s="11"/>
    </row>
    <row r="16" spans="1:33" x14ac:dyDescent="0.2">
      <c r="A16" s="6"/>
      <c r="B16" s="5"/>
      <c r="C16" s="335" t="s">
        <v>39</v>
      </c>
      <c r="D16" s="335"/>
      <c r="E16" s="335"/>
      <c r="F16" s="5" t="s">
        <v>33</v>
      </c>
      <c r="G16" s="169">
        <v>186441</v>
      </c>
      <c r="H16" s="169">
        <v>294773</v>
      </c>
      <c r="I16" s="169">
        <v>212342</v>
      </c>
      <c r="J16" s="169">
        <v>215193</v>
      </c>
      <c r="K16" s="169">
        <v>281764</v>
      </c>
      <c r="L16" s="169">
        <v>378228</v>
      </c>
      <c r="M16" s="169">
        <v>541127</v>
      </c>
      <c r="N16" s="254">
        <v>542208</v>
      </c>
      <c r="O16" s="254">
        <v>572845</v>
      </c>
      <c r="P16" s="156" t="e">
        <f>#REF!+#REF!+#REF!+#REF!+#REF!+#REF!+'ZİRVE SİGORTA LTD. 2023'!G16+#REF!+'TÜRK SİGORTA 2023'!G20+#REF!+#REF!+#REF!+#REF!+#REF!+#REF!+#REF!+#REF!+#REF!+#REF!+#REF!+#REF!+#REF!+#REF!+#REF!+#REF!+#REF!+#REF!+#REF!+#REF!+#REF!</f>
        <v>#REF!</v>
      </c>
      <c r="Q16" s="156"/>
      <c r="R16" s="7"/>
      <c r="S16" s="4"/>
      <c r="T16" s="4" t="s">
        <v>40</v>
      </c>
      <c r="U16" s="5" t="s">
        <v>33</v>
      </c>
      <c r="V16" s="169">
        <v>16452113</v>
      </c>
      <c r="W16" s="169">
        <v>17500918</v>
      </c>
      <c r="X16" s="169">
        <v>18492379</v>
      </c>
      <c r="Y16" s="169">
        <v>18496349</v>
      </c>
      <c r="Z16" s="169">
        <v>15543978</v>
      </c>
      <c r="AA16" s="169">
        <v>12731032</v>
      </c>
      <c r="AB16" s="169">
        <v>14768523</v>
      </c>
      <c r="AC16" s="169">
        <v>15743339</v>
      </c>
      <c r="AD16" s="169">
        <v>21391079</v>
      </c>
      <c r="AE16" s="156" t="e">
        <f>#REF!+#REF!+#REF!+#REF!+#REF!+#REF!+'ZİRVE SİGORTA LTD. 2023'!L16+#REF!+'TÜRK SİGORTA 2023'!L16+#REF!+#REF!+#REF!+#REF!+#REF!+#REF!+#REF!+#REF!+#REF!+#REF!+#REF!+#REF!+#REF!+#REF!+#REF!+#REF!+#REF!+#REF!+#REF!+#REF!+#REF!</f>
        <v>#REF!</v>
      </c>
      <c r="AF16" s="11"/>
      <c r="AG16" s="11"/>
    </row>
    <row r="17" spans="1:33" x14ac:dyDescent="0.2">
      <c r="A17" s="6"/>
      <c r="B17" s="5" t="s">
        <v>15</v>
      </c>
      <c r="C17" s="335" t="s">
        <v>41</v>
      </c>
      <c r="D17" s="335"/>
      <c r="E17" s="335"/>
      <c r="F17" s="5"/>
      <c r="G17" s="169">
        <v>39580358</v>
      </c>
      <c r="H17" s="169">
        <v>42185382</v>
      </c>
      <c r="I17" s="169">
        <v>41427544</v>
      </c>
      <c r="J17" s="169">
        <v>46150486</v>
      </c>
      <c r="K17" s="169">
        <v>52904507</v>
      </c>
      <c r="L17" s="169">
        <v>46677713</v>
      </c>
      <c r="M17" s="169">
        <v>53222762</v>
      </c>
      <c r="N17" s="254">
        <v>57941486</v>
      </c>
      <c r="O17" s="254">
        <v>76306997</v>
      </c>
      <c r="P17" s="156" t="e">
        <f>#REF!+#REF!+#REF!+#REF!+#REF!+#REF!+'ZİRVE SİGORTA LTD. 2023'!G17+#REF!+'TÜRK SİGORTA 2023'!G21+#REF!+#REF!+#REF!+#REF!+#REF!+#REF!+#REF!+#REF!+#REF!+#REF!+#REF!+#REF!+#REF!+#REF!+#REF!+#REF!+#REF!+#REF!+#REF!+#REF!+#REF!</f>
        <v>#REF!</v>
      </c>
      <c r="Q17" s="156"/>
      <c r="R17" s="7"/>
      <c r="S17" s="4" t="s">
        <v>19</v>
      </c>
      <c r="T17" s="4" t="s">
        <v>42</v>
      </c>
      <c r="U17" s="4"/>
      <c r="V17" s="162">
        <v>0</v>
      </c>
      <c r="W17" s="162">
        <v>0</v>
      </c>
      <c r="X17" s="162">
        <v>0</v>
      </c>
      <c r="Y17" s="162">
        <v>0</v>
      </c>
      <c r="Z17" s="162">
        <v>0</v>
      </c>
      <c r="AA17" s="162">
        <v>0</v>
      </c>
      <c r="AB17" s="162">
        <v>0</v>
      </c>
      <c r="AC17" s="162">
        <v>0</v>
      </c>
      <c r="AD17" s="162">
        <v>416488</v>
      </c>
      <c r="AE17" s="156" t="e">
        <f>#REF!+#REF!+#REF!+#REF!+#REF!+#REF!+'ZİRVE SİGORTA LTD. 2023'!L17+#REF!+'TÜRK SİGORTA 2023'!L17+#REF!+#REF!+#REF!+#REF!+#REF!+#REF!+#REF!+#REF!+#REF!+#REF!+#REF!+#REF!+#REF!+#REF!+#REF!+#REF!+#REF!+#REF!+#REF!+#REF!+#REF!</f>
        <v>#REF!</v>
      </c>
      <c r="AF17" s="11"/>
      <c r="AG17" s="11"/>
    </row>
    <row r="18" spans="1:33" x14ac:dyDescent="0.2">
      <c r="A18" s="6"/>
      <c r="B18" s="5"/>
      <c r="C18" s="335" t="s">
        <v>43</v>
      </c>
      <c r="D18" s="335"/>
      <c r="E18" s="335"/>
      <c r="F18" s="5" t="s">
        <v>33</v>
      </c>
      <c r="G18" s="169">
        <v>793354</v>
      </c>
      <c r="H18" s="169">
        <v>1215704</v>
      </c>
      <c r="I18" s="169">
        <v>1155062</v>
      </c>
      <c r="J18" s="169">
        <v>1192117</v>
      </c>
      <c r="K18" s="169">
        <v>633186</v>
      </c>
      <c r="L18" s="169">
        <v>1092896</v>
      </c>
      <c r="M18" s="169">
        <v>2293470</v>
      </c>
      <c r="N18" s="254">
        <v>2118326</v>
      </c>
      <c r="O18" s="254">
        <v>1663616</v>
      </c>
      <c r="P18" s="156" t="e">
        <f>#REF!+#REF!+#REF!+#REF!+#REF!+#REF!+'ZİRVE SİGORTA LTD. 2023'!G18+#REF!+'TÜRK SİGORTA 2023'!G26+#REF!+#REF!+#REF!+#REF!+#REF!+#REF!+#REF!+#REF!+#REF!+#REF!+#REF!+#REF!+#REF!+#REF!+#REF!+#REF!+#REF!+#REF!+#REF!+#REF!+#REF!</f>
        <v>#REF!</v>
      </c>
      <c r="Q18" s="156"/>
      <c r="R18" s="7" t="s">
        <v>2</v>
      </c>
      <c r="S18" s="337" t="s">
        <v>44</v>
      </c>
      <c r="T18" s="337"/>
      <c r="U18" s="4"/>
      <c r="V18" s="162">
        <v>375188</v>
      </c>
      <c r="W18" s="162">
        <v>740628</v>
      </c>
      <c r="X18" s="162">
        <v>1083602</v>
      </c>
      <c r="Y18" s="162">
        <v>1302879</v>
      </c>
      <c r="Z18" s="162">
        <v>1783108</v>
      </c>
      <c r="AA18" s="162">
        <v>1597293</v>
      </c>
      <c r="AB18" s="162">
        <v>1659341</v>
      </c>
      <c r="AC18" s="162">
        <v>1267330</v>
      </c>
      <c r="AD18" s="162">
        <v>1714749</v>
      </c>
      <c r="AE18" s="156" t="e">
        <f>#REF!+#REF!+#REF!+#REF!+#REF!+#REF!+'ZİRVE SİGORTA LTD. 2023'!L18+#REF!+'TÜRK SİGORTA 2023'!L18+#REF!+#REF!+#REF!+#REF!+#REF!+#REF!+#REF!+#REF!+#REF!+#REF!+#REF!+#REF!+#REF!+#REF!+#REF!+#REF!+#REF!+#REF!+#REF!+#REF!+#REF!</f>
        <v>#REF!</v>
      </c>
      <c r="AF18" s="11"/>
      <c r="AG18" s="11"/>
    </row>
    <row r="19" spans="1:33" x14ac:dyDescent="0.2">
      <c r="A19" s="6"/>
      <c r="B19" s="5" t="s">
        <v>19</v>
      </c>
      <c r="C19" s="335" t="s">
        <v>14</v>
      </c>
      <c r="D19" s="335"/>
      <c r="E19" s="335"/>
      <c r="F19" s="5"/>
      <c r="G19" s="169">
        <v>2605306</v>
      </c>
      <c r="H19" s="169">
        <v>2500488</v>
      </c>
      <c r="I19" s="169">
        <v>7406205</v>
      </c>
      <c r="J19" s="169">
        <v>7329179</v>
      </c>
      <c r="K19" s="169">
        <v>28003443</v>
      </c>
      <c r="L19" s="169">
        <v>17615651</v>
      </c>
      <c r="M19" s="169">
        <v>4864552</v>
      </c>
      <c r="N19" s="254">
        <v>6990849</v>
      </c>
      <c r="O19" s="254">
        <v>9602944</v>
      </c>
      <c r="P19" s="156" t="e">
        <f>#REF!+#REF!+#REF!+#REF!+#REF!+#REF!+'ZİRVE SİGORTA LTD. 2023'!G19+#REF!+'TÜRK SİGORTA 2023'!G27+#REF!+#REF!+#REF!+#REF!+#REF!+#REF!+#REF!+#REF!+#REF!+#REF!+#REF!+#REF!+#REF!+#REF!+#REF!+#REF!+#REF!+#REF!+#REF!+#REF!+#REF!</f>
        <v>#REF!</v>
      </c>
      <c r="Q19" s="156"/>
      <c r="R19" s="7"/>
      <c r="S19" s="4"/>
      <c r="T19" s="4"/>
      <c r="U19" s="4"/>
      <c r="V19" s="162"/>
      <c r="W19" s="162"/>
      <c r="X19" s="162"/>
      <c r="Y19" s="162"/>
      <c r="Z19" s="162"/>
      <c r="AA19" s="162"/>
      <c r="AB19" s="162"/>
      <c r="AC19" s="162"/>
      <c r="AD19" s="162"/>
      <c r="AE19" s="156"/>
      <c r="AF19" s="11"/>
      <c r="AG19" s="11"/>
    </row>
    <row r="20" spans="1:33" x14ac:dyDescent="0.2">
      <c r="A20" s="6"/>
      <c r="B20" s="5" t="s">
        <v>22</v>
      </c>
      <c r="C20" s="335" t="s">
        <v>45</v>
      </c>
      <c r="D20" s="335"/>
      <c r="E20" s="335"/>
      <c r="F20" s="5"/>
      <c r="G20" s="169">
        <v>0</v>
      </c>
      <c r="H20" s="169">
        <v>0</v>
      </c>
      <c r="I20" s="169">
        <v>0</v>
      </c>
      <c r="J20" s="169">
        <v>0</v>
      </c>
      <c r="K20" s="169">
        <v>0</v>
      </c>
      <c r="L20" s="169">
        <v>0</v>
      </c>
      <c r="M20" s="169">
        <v>0</v>
      </c>
      <c r="N20" s="254">
        <v>0</v>
      </c>
      <c r="O20" s="254"/>
      <c r="P20" s="156" t="e">
        <f>#REF!+#REF!+#REF!+#REF!+#REF!+#REF!+'ZİRVE SİGORTA LTD. 2023'!G20+#REF!+'TÜRK SİGORTA 2023'!G28+#REF!+#REF!+#REF!+#REF!+#REF!+#REF!+#REF!+#REF!+#REF!+#REF!+#REF!+#REF!+#REF!+#REF!+#REF!+#REF!+#REF!+#REF!+#REF!+#REF!+#REF!</f>
        <v>#REF!</v>
      </c>
      <c r="Q20" s="156"/>
      <c r="R20" s="7" t="s">
        <v>4</v>
      </c>
      <c r="S20" s="328" t="s">
        <v>46</v>
      </c>
      <c r="T20" s="328"/>
      <c r="U20" s="4"/>
      <c r="V20" s="186">
        <v>14539</v>
      </c>
      <c r="W20" s="186">
        <v>30082</v>
      </c>
      <c r="X20" s="186">
        <v>5055033</v>
      </c>
      <c r="Y20" s="186">
        <v>4986230</v>
      </c>
      <c r="Z20" s="186">
        <v>5899311</v>
      </c>
      <c r="AA20" s="186">
        <v>6376533</v>
      </c>
      <c r="AB20" s="186">
        <v>7694592</v>
      </c>
      <c r="AC20" s="186">
        <v>10060456</v>
      </c>
      <c r="AD20" s="186">
        <v>15421084</v>
      </c>
      <c r="AE20" s="166" t="e">
        <f>#REF!+#REF!+#REF!+#REF!+#REF!+#REF!+'ZİRVE SİGORTA LTD. 2023'!L20+#REF!+'TÜRK SİGORTA 2023'!L20+#REF!+#REF!+#REF!+#REF!+#REF!+#REF!+#REF!+#REF!+#REF!+#REF!+#REF!+#REF!+#REF!+#REF!+#REF!+#REF!+#REF!+#REF!+#REF!+#REF!+#REF!</f>
        <v>#REF!</v>
      </c>
      <c r="AF20" s="11"/>
      <c r="AG20" s="11"/>
    </row>
    <row r="21" spans="1:33" x14ac:dyDescent="0.2">
      <c r="A21" s="6"/>
      <c r="B21" s="5" t="s">
        <v>25</v>
      </c>
      <c r="C21" s="335" t="s">
        <v>47</v>
      </c>
      <c r="D21" s="335"/>
      <c r="E21" s="335"/>
      <c r="F21" s="5"/>
      <c r="G21" s="169">
        <v>2161812</v>
      </c>
      <c r="H21" s="169">
        <v>4757145</v>
      </c>
      <c r="I21" s="169">
        <v>7232294</v>
      </c>
      <c r="J21" s="169">
        <v>6445859</v>
      </c>
      <c r="K21" s="169">
        <v>5500334</v>
      </c>
      <c r="L21" s="169">
        <v>5089848</v>
      </c>
      <c r="M21" s="169">
        <v>7482877</v>
      </c>
      <c r="N21" s="254">
        <v>7219636</v>
      </c>
      <c r="O21" s="254">
        <v>8894531</v>
      </c>
      <c r="P21" s="156" t="e">
        <f>#REF!+#REF!+#REF!+#REF!+#REF!+#REF!+'ZİRVE SİGORTA LTD. 2023'!G21+#REF!+'TÜRK SİGORTA 2023'!G33+#REF!+#REF!+#REF!+#REF!+#REF!+#REF!+#REF!+#REF!+#REF!+#REF!+#REF!+#REF!+#REF!+#REF!+#REF!+#REF!+#REF!+#REF!+#REF!+#REF!+#REF!</f>
        <v>#REF!</v>
      </c>
      <c r="Q21" s="156"/>
      <c r="R21" s="7"/>
      <c r="S21" s="4"/>
      <c r="T21" s="4"/>
      <c r="U21" s="4"/>
      <c r="V21" s="162"/>
      <c r="W21" s="162"/>
      <c r="X21" s="162"/>
      <c r="Y21" s="162"/>
      <c r="Z21" s="162"/>
      <c r="AA21" s="162"/>
      <c r="AB21" s="162"/>
      <c r="AC21" s="162"/>
      <c r="AD21" s="162"/>
      <c r="AE21" s="158"/>
      <c r="AF21" s="11"/>
      <c r="AG21" s="11"/>
    </row>
    <row r="22" spans="1:33" x14ac:dyDescent="0.2">
      <c r="A22" s="6"/>
      <c r="B22" s="5"/>
      <c r="C22" s="335"/>
      <c r="D22" s="335"/>
      <c r="E22" s="335"/>
      <c r="F22" s="5"/>
      <c r="G22" s="169"/>
      <c r="H22" s="169"/>
      <c r="I22" s="169"/>
      <c r="J22" s="169"/>
      <c r="K22" s="169"/>
      <c r="L22" s="169"/>
      <c r="M22" s="169"/>
      <c r="N22" s="254"/>
      <c r="O22" s="254"/>
      <c r="P22" s="158"/>
      <c r="Q22" s="158"/>
      <c r="R22" s="7" t="s">
        <v>5</v>
      </c>
      <c r="S22" s="328" t="s">
        <v>48</v>
      </c>
      <c r="T22" s="328"/>
      <c r="U22" s="4"/>
      <c r="V22" s="184">
        <v>42642347</v>
      </c>
      <c r="W22" s="184">
        <v>72165410</v>
      </c>
      <c r="X22" s="184">
        <v>83557917</v>
      </c>
      <c r="Y22" s="184">
        <v>94329162</v>
      </c>
      <c r="Z22" s="184">
        <v>103261481</v>
      </c>
      <c r="AA22" s="184">
        <v>107401132</v>
      </c>
      <c r="AB22" s="184">
        <v>121921385</v>
      </c>
      <c r="AC22" s="184">
        <v>128407624</v>
      </c>
      <c r="AD22" s="184">
        <v>144525831</v>
      </c>
      <c r="AE22" s="159" t="e">
        <f>AE23+AE28+AE29+AE30+AE32</f>
        <v>#REF!</v>
      </c>
      <c r="AF22" s="11"/>
      <c r="AG22" s="11"/>
    </row>
    <row r="23" spans="1:33" x14ac:dyDescent="0.2">
      <c r="A23" s="6" t="s">
        <v>5</v>
      </c>
      <c r="B23" s="338" t="s">
        <v>49</v>
      </c>
      <c r="C23" s="338"/>
      <c r="D23" s="338"/>
      <c r="E23" s="338"/>
      <c r="F23" s="5"/>
      <c r="G23" s="176">
        <v>851067</v>
      </c>
      <c r="H23" s="176">
        <v>1380984</v>
      </c>
      <c r="I23" s="176">
        <v>2632768</v>
      </c>
      <c r="J23" s="176">
        <v>2430792</v>
      </c>
      <c r="K23" s="176">
        <v>1902794</v>
      </c>
      <c r="L23" s="176">
        <v>3595357</v>
      </c>
      <c r="M23" s="176">
        <v>3739643</v>
      </c>
      <c r="N23" s="176">
        <v>5225115</v>
      </c>
      <c r="O23" s="176">
        <v>6348797</v>
      </c>
      <c r="P23" s="159" t="e">
        <f>P24-P25</f>
        <v>#REF!</v>
      </c>
      <c r="Q23" s="159"/>
      <c r="R23" s="7"/>
      <c r="S23" s="4" t="s">
        <v>12</v>
      </c>
      <c r="T23" s="4" t="s">
        <v>50</v>
      </c>
      <c r="U23" s="4"/>
      <c r="V23" s="162">
        <v>31341249</v>
      </c>
      <c r="W23" s="162">
        <v>70636599</v>
      </c>
      <c r="X23" s="162">
        <v>78156156</v>
      </c>
      <c r="Y23" s="162">
        <v>85030220</v>
      </c>
      <c r="Z23" s="162">
        <v>101088330</v>
      </c>
      <c r="AA23" s="162">
        <v>104014790</v>
      </c>
      <c r="AB23" s="162">
        <v>114583202</v>
      </c>
      <c r="AC23" s="162">
        <v>120968842</v>
      </c>
      <c r="AD23" s="162">
        <v>130646077</v>
      </c>
      <c r="AE23" s="156" t="e">
        <f>#REF!+#REF!+#REF!+#REF!+#REF!+#REF!+'ZİRVE SİGORTA LTD. 2023'!L23+#REF!+'TÜRK SİGORTA 2023'!L23+#REF!+#REF!+#REF!+#REF!+#REF!+#REF!+#REF!+#REF!+#REF!+#REF!+#REF!+#REF!+#REF!+#REF!+#REF!+#REF!+#REF!+#REF!+#REF!+#REF!+#REF!</f>
        <v>#REF!</v>
      </c>
      <c r="AF23" s="11"/>
      <c r="AG23" s="11"/>
    </row>
    <row r="24" spans="1:33" x14ac:dyDescent="0.2">
      <c r="A24" s="6"/>
      <c r="B24" s="5" t="s">
        <v>12</v>
      </c>
      <c r="C24" s="335" t="s">
        <v>51</v>
      </c>
      <c r="D24" s="335"/>
      <c r="E24" s="335"/>
      <c r="F24" s="5"/>
      <c r="G24" s="169">
        <v>1125390</v>
      </c>
      <c r="H24" s="169">
        <v>1702986</v>
      </c>
      <c r="I24" s="169">
        <v>3257082</v>
      </c>
      <c r="J24" s="169">
        <v>4648572</v>
      </c>
      <c r="K24" s="169">
        <v>4767135</v>
      </c>
      <c r="L24" s="169">
        <v>6414069</v>
      </c>
      <c r="M24" s="169">
        <v>6846619</v>
      </c>
      <c r="N24" s="254">
        <v>9474331</v>
      </c>
      <c r="O24" s="254">
        <v>10440843</v>
      </c>
      <c r="P24" s="156" t="e">
        <f>#REF!+#REF!+#REF!+#REF!+#REF!+#REF!+'ZİRVE SİGORTA LTD. 2023'!G24+#REF!+'TÜRK SİGORTA 2023'!G31+#REF!+#REF!+#REF!+#REF!+#REF!+#REF!+#REF!+#REF!+#REF!+#REF!+#REF!+#REF!+#REF!+#REF!+#REF!+#REF!+#REF!+#REF!+#REF!+#REF!+#REF!</f>
        <v>#REF!</v>
      </c>
      <c r="Q24" s="156"/>
      <c r="R24" s="7"/>
      <c r="S24" s="4"/>
      <c r="T24" s="4" t="s">
        <v>52</v>
      </c>
      <c r="U24" s="4"/>
      <c r="V24" s="162">
        <v>34414601</v>
      </c>
      <c r="W24" s="162">
        <v>67194601</v>
      </c>
      <c r="X24" s="162">
        <v>83871532</v>
      </c>
      <c r="Y24" s="162">
        <v>85930679</v>
      </c>
      <c r="Z24" s="162">
        <v>93988150</v>
      </c>
      <c r="AA24" s="162">
        <v>98956150</v>
      </c>
      <c r="AB24" s="162">
        <v>107382650</v>
      </c>
      <c r="AC24" s="162">
        <v>113749150</v>
      </c>
      <c r="AD24" s="162">
        <v>122811160</v>
      </c>
      <c r="AE24" s="156" t="e">
        <f>#REF!+#REF!+#REF!+#REF!+#REF!+#REF!+'ZİRVE SİGORTA LTD. 2023'!L24+#REF!+'TÜRK SİGORTA 2023'!L24+#REF!+#REF!+#REF!+#REF!+#REF!+#REF!+#REF!+#REF!+#REF!+#REF!+#REF!+#REF!+#REF!+#REF!+#REF!+#REF!+#REF!+#REF!+#REF!+#REF!+#REF!</f>
        <v>#REF!</v>
      </c>
      <c r="AF24" s="11"/>
      <c r="AG24" s="11"/>
    </row>
    <row r="25" spans="1:33" x14ac:dyDescent="0.2">
      <c r="A25" s="6"/>
      <c r="B25" s="5"/>
      <c r="C25" s="335" t="s">
        <v>53</v>
      </c>
      <c r="D25" s="335"/>
      <c r="E25" s="335"/>
      <c r="F25" s="5" t="s">
        <v>33</v>
      </c>
      <c r="G25" s="169">
        <v>274323</v>
      </c>
      <c r="H25" s="169">
        <v>322002</v>
      </c>
      <c r="I25" s="169">
        <v>624314</v>
      </c>
      <c r="J25" s="169">
        <v>2217780</v>
      </c>
      <c r="K25" s="169">
        <v>2864341</v>
      </c>
      <c r="L25" s="169">
        <v>2818712</v>
      </c>
      <c r="M25" s="169">
        <v>3106976</v>
      </c>
      <c r="N25" s="254">
        <v>4249216</v>
      </c>
      <c r="O25" s="254">
        <v>4092046</v>
      </c>
      <c r="P25" s="156" t="e">
        <f>#REF!+#REF!+#REF!+#REF!+#REF!+#REF!+'ZİRVE SİGORTA LTD. 2023'!G25+#REF!+'TÜRK SİGORTA 2023'!G32+#REF!+#REF!+#REF!+#REF!+#REF!+#REF!+#REF!+#REF!+#REF!+#REF!+#REF!+#REF!+#REF!+#REF!+#REF!+#REF!+#REF!+#REF!+#REF!+#REF!+#REF!</f>
        <v>#REF!</v>
      </c>
      <c r="Q25" s="156"/>
      <c r="R25" s="7"/>
      <c r="S25" s="4"/>
      <c r="T25" s="4" t="s">
        <v>54</v>
      </c>
      <c r="U25" s="5" t="s">
        <v>33</v>
      </c>
      <c r="V25" s="169">
        <v>3073352</v>
      </c>
      <c r="W25" s="169">
        <v>3359628</v>
      </c>
      <c r="X25" s="169">
        <v>5715376</v>
      </c>
      <c r="Y25" s="169">
        <v>4575459</v>
      </c>
      <c r="Z25" s="169">
        <v>3449820</v>
      </c>
      <c r="AA25" s="169">
        <v>6343360</v>
      </c>
      <c r="AB25" s="169">
        <v>6107715</v>
      </c>
      <c r="AC25" s="169">
        <v>5863575</v>
      </c>
      <c r="AD25" s="169">
        <v>5473350</v>
      </c>
      <c r="AE25" s="156" t="e">
        <f>#REF!+#REF!+#REF!+#REF!+#REF!+#REF!+'ZİRVE SİGORTA LTD. 2023'!L25+#REF!+'TÜRK SİGORTA 2023'!L25+#REF!+#REF!+#REF!+#REF!+#REF!+#REF!+#REF!+#REF!+#REF!+#REF!+#REF!+#REF!+#REF!+#REF!+#REF!+#REF!+#REF!+#REF!+#REF!+#REF!+#REF!</f>
        <v>#REF!</v>
      </c>
      <c r="AF25" s="11"/>
      <c r="AG25" s="11"/>
    </row>
    <row r="26" spans="1:33" x14ac:dyDescent="0.2">
      <c r="A26" s="6"/>
      <c r="B26" s="5"/>
      <c r="C26" s="335"/>
      <c r="D26" s="335"/>
      <c r="E26" s="335"/>
      <c r="F26" s="5"/>
      <c r="G26" s="169"/>
      <c r="H26" s="169"/>
      <c r="I26" s="169"/>
      <c r="J26" s="169"/>
      <c r="K26" s="169"/>
      <c r="L26" s="169"/>
      <c r="M26" s="169"/>
      <c r="N26" s="254"/>
      <c r="O26" s="254"/>
      <c r="P26" s="158"/>
      <c r="Q26" s="158"/>
      <c r="R26" s="7"/>
      <c r="S26" s="4" t="s">
        <v>15</v>
      </c>
      <c r="T26" s="4" t="s">
        <v>55</v>
      </c>
      <c r="U26" s="4"/>
      <c r="V26" s="162">
        <v>0</v>
      </c>
      <c r="W26" s="162">
        <v>0</v>
      </c>
      <c r="X26" s="162">
        <v>0</v>
      </c>
      <c r="Y26" s="162">
        <v>0</v>
      </c>
      <c r="Z26" s="162">
        <v>0</v>
      </c>
      <c r="AA26" s="162">
        <v>0</v>
      </c>
      <c r="AB26" s="162">
        <v>0</v>
      </c>
      <c r="AC26" s="162">
        <v>0</v>
      </c>
      <c r="AD26" s="162">
        <v>0</v>
      </c>
      <c r="AE26" s="156" t="e">
        <f>#REF!+#REF!+#REF!+#REF!+#REF!+#REF!+'ZİRVE SİGORTA LTD. 2023'!L26+#REF!+'TÜRK SİGORTA 2023'!L26+#REF!+#REF!+#REF!+#REF!+#REF!+#REF!+#REF!+#REF!+#REF!+#REF!+#REF!+#REF!+#REF!+#REF!+#REF!+#REF!+#REF!+#REF!+#REF!+#REF!+#REF!</f>
        <v>#REF!</v>
      </c>
      <c r="AF26" s="11"/>
      <c r="AG26" s="11"/>
    </row>
    <row r="27" spans="1:33" x14ac:dyDescent="0.2">
      <c r="A27" s="6" t="s">
        <v>6</v>
      </c>
      <c r="B27" s="338" t="s">
        <v>56</v>
      </c>
      <c r="C27" s="338"/>
      <c r="D27" s="338"/>
      <c r="E27" s="338"/>
      <c r="F27" s="5"/>
      <c r="G27" s="175">
        <v>4872</v>
      </c>
      <c r="H27" s="175">
        <v>16463</v>
      </c>
      <c r="I27" s="175">
        <v>15235</v>
      </c>
      <c r="J27" s="175">
        <v>5035</v>
      </c>
      <c r="K27" s="175">
        <v>1531231</v>
      </c>
      <c r="L27" s="175">
        <v>1816231</v>
      </c>
      <c r="M27" s="175">
        <v>1816231</v>
      </c>
      <c r="N27" s="175">
        <v>1816231</v>
      </c>
      <c r="O27" s="175">
        <v>1402231</v>
      </c>
      <c r="P27" s="159" t="e">
        <f>P28-P29-P30</f>
        <v>#REF!</v>
      </c>
      <c r="Q27" s="159"/>
      <c r="R27" s="7"/>
      <c r="S27" s="4" t="s">
        <v>19</v>
      </c>
      <c r="T27" s="4" t="s">
        <v>57</v>
      </c>
      <c r="U27" s="4"/>
      <c r="V27" s="162">
        <v>0</v>
      </c>
      <c r="W27" s="162">
        <v>0</v>
      </c>
      <c r="X27" s="162">
        <v>0</v>
      </c>
      <c r="Y27" s="162">
        <v>0</v>
      </c>
      <c r="Z27" s="162">
        <v>0</v>
      </c>
      <c r="AA27" s="162">
        <v>0</v>
      </c>
      <c r="AB27" s="162">
        <v>0</v>
      </c>
      <c r="AC27" s="162">
        <v>0</v>
      </c>
      <c r="AD27" s="162">
        <v>0</v>
      </c>
      <c r="AE27" s="156" t="e">
        <f>#REF!+#REF!+#REF!+#REF!+#REF!+#REF!+'ZİRVE SİGORTA LTD. 2023'!L27+#REF!+'TÜRK SİGORTA 2023'!L27+#REF!+#REF!+#REF!+#REF!+#REF!+#REF!+#REF!+#REF!+#REF!+#REF!+#REF!+#REF!+#REF!+#REF!+#REF!+#REF!+#REF!+#REF!+#REF!+#REF!+#REF!</f>
        <v>#REF!</v>
      </c>
      <c r="AF27" s="11"/>
      <c r="AG27" s="11"/>
    </row>
    <row r="28" spans="1:33" x14ac:dyDescent="0.2">
      <c r="A28" s="6"/>
      <c r="B28" s="5"/>
      <c r="C28" s="335" t="s">
        <v>58</v>
      </c>
      <c r="D28" s="335"/>
      <c r="E28" s="335"/>
      <c r="F28" s="5"/>
      <c r="G28" s="169">
        <v>63273</v>
      </c>
      <c r="H28" s="169">
        <v>65235</v>
      </c>
      <c r="I28" s="169">
        <v>15235</v>
      </c>
      <c r="J28" s="169">
        <v>5035</v>
      </c>
      <c r="K28" s="169">
        <v>1531231</v>
      </c>
      <c r="L28" s="169">
        <v>1816231</v>
      </c>
      <c r="M28" s="169">
        <v>1816231</v>
      </c>
      <c r="N28" s="254">
        <v>1816231</v>
      </c>
      <c r="O28" s="254">
        <v>1402231</v>
      </c>
      <c r="P28" s="156" t="e">
        <f>#REF!+#REF!+#REF!+#REF!+#REF!+#REF!+'ZİRVE SİGORTA LTD. 2023'!G28+#REF!+'TÜRK SİGORTA 2023'!G36+#REF!+#REF!+#REF!+#REF!+#REF!+#REF!+#REF!+#REF!+#REF!+#REF!+#REF!+#REF!+#REF!+#REF!+#REF!+#REF!+#REF!+#REF!+#REF!+#REF!+#REF!</f>
        <v>#REF!</v>
      </c>
      <c r="Q28" s="156"/>
      <c r="R28" s="7"/>
      <c r="S28" s="4" t="s">
        <v>22</v>
      </c>
      <c r="T28" s="4" t="s">
        <v>59</v>
      </c>
      <c r="U28" s="4"/>
      <c r="V28" s="162">
        <v>12414916</v>
      </c>
      <c r="W28" s="162">
        <v>5171780</v>
      </c>
      <c r="X28" s="162">
        <v>6573371</v>
      </c>
      <c r="Y28" s="162">
        <v>10124829</v>
      </c>
      <c r="Z28" s="162">
        <v>3392876</v>
      </c>
      <c r="AA28" s="162">
        <v>3991361</v>
      </c>
      <c r="AB28" s="162">
        <v>8885812</v>
      </c>
      <c r="AC28" s="162">
        <v>9316762</v>
      </c>
      <c r="AD28" s="162">
        <v>14599574</v>
      </c>
      <c r="AE28" s="156" t="e">
        <f>#REF!+#REF!+#REF!+#REF!+#REF!+#REF!+'ZİRVE SİGORTA LTD. 2023'!L28+#REF!+'TÜRK SİGORTA 2023'!L28+#REF!+#REF!+#REF!+#REF!+#REF!+#REF!+#REF!+#REF!+#REF!+#REF!+#REF!+#REF!+#REF!+#REF!+#REF!+#REF!+#REF!+#REF!+#REF!+#REF!+#REF!</f>
        <v>#REF!</v>
      </c>
      <c r="AF28" s="11"/>
      <c r="AG28" s="11"/>
    </row>
    <row r="29" spans="1:33" x14ac:dyDescent="0.2">
      <c r="A29" s="6"/>
      <c r="B29" s="5"/>
      <c r="C29" s="335" t="s">
        <v>60</v>
      </c>
      <c r="D29" s="335"/>
      <c r="E29" s="335"/>
      <c r="F29" s="5" t="s">
        <v>33</v>
      </c>
      <c r="G29" s="169"/>
      <c r="H29" s="169"/>
      <c r="I29" s="169"/>
      <c r="J29" s="169">
        <v>0</v>
      </c>
      <c r="K29" s="169">
        <v>0</v>
      </c>
      <c r="L29" s="169">
        <v>0</v>
      </c>
      <c r="M29" s="169">
        <v>0</v>
      </c>
      <c r="N29" s="254">
        <v>0</v>
      </c>
      <c r="O29" s="254"/>
      <c r="P29" s="156" t="e">
        <f>#REF!+#REF!+#REF!+#REF!+#REF!+#REF!+'ZİRVE SİGORTA LTD. 2023'!G29+#REF!+'TÜRK SİGORTA 2023'!G37+#REF!+#REF!+#REF!+#REF!+#REF!+#REF!+#REF!+#REF!+#REF!+#REF!+#REF!+#REF!+#REF!+#REF!+#REF!+#REF!+#REF!+#REF!+#REF!+#REF!+#REF!</f>
        <v>#REF!</v>
      </c>
      <c r="Q29" s="156">
        <v>0</v>
      </c>
      <c r="R29" s="7"/>
      <c r="S29" s="4" t="s">
        <v>25</v>
      </c>
      <c r="T29" s="4" t="s">
        <v>61</v>
      </c>
      <c r="U29" s="4"/>
      <c r="V29" s="162">
        <v>874174</v>
      </c>
      <c r="W29" s="162">
        <v>705039</v>
      </c>
      <c r="X29" s="162">
        <v>119001</v>
      </c>
      <c r="Y29" s="162">
        <v>119002</v>
      </c>
      <c r="Z29" s="162">
        <v>0</v>
      </c>
      <c r="AA29" s="162">
        <v>320439</v>
      </c>
      <c r="AB29" s="162">
        <v>0</v>
      </c>
      <c r="AC29" s="162"/>
      <c r="AD29" s="162">
        <v>0</v>
      </c>
      <c r="AE29" s="156" t="e">
        <f>#REF!+#REF!+#REF!+#REF!+#REF!+#REF!+'ZİRVE SİGORTA LTD. 2023'!L29+#REF!+'TÜRK SİGORTA 2023'!L29+#REF!+#REF!+#REF!+#REF!+#REF!+#REF!+#REF!+#REF!+#REF!+#REF!+#REF!+#REF!+#REF!+#REF!+#REF!+#REF!+#REF!+#REF!+#REF!+#REF!+#REF!</f>
        <v>#REF!</v>
      </c>
      <c r="AF29" s="11"/>
      <c r="AG29" s="11"/>
    </row>
    <row r="30" spans="1:33" x14ac:dyDescent="0.2">
      <c r="A30" s="6"/>
      <c r="B30" s="5"/>
      <c r="C30" s="335" t="s">
        <v>62</v>
      </c>
      <c r="D30" s="335"/>
      <c r="E30" s="335"/>
      <c r="F30" s="5" t="s">
        <v>33</v>
      </c>
      <c r="G30" s="169">
        <v>58401</v>
      </c>
      <c r="H30" s="169">
        <v>48772</v>
      </c>
      <c r="I30" s="169">
        <v>0</v>
      </c>
      <c r="J30" s="169">
        <v>0</v>
      </c>
      <c r="K30" s="169">
        <v>0</v>
      </c>
      <c r="L30" s="169">
        <v>0</v>
      </c>
      <c r="M30" s="169">
        <v>0</v>
      </c>
      <c r="N30" s="254">
        <v>0</v>
      </c>
      <c r="O30" s="254"/>
      <c r="P30" s="156" t="e">
        <f>#REF!+#REF!+#REF!+#REF!+#REF!+#REF!+'ZİRVE SİGORTA LTD. 2023'!G30+#REF!+'TÜRK SİGORTA 2023'!G38+#REF!+#REF!+#REF!+#REF!+#REF!+#REF!+#REF!+#REF!+#REF!+#REF!+#REF!+#REF!+#REF!+#REF!+#REF!+#REF!+#REF!+#REF!+#REF!+#REF!+#REF!</f>
        <v>#REF!</v>
      </c>
      <c r="Q30" s="156">
        <v>0</v>
      </c>
      <c r="R30" s="7"/>
      <c r="S30" s="4" t="s">
        <v>63</v>
      </c>
      <c r="T30" s="4" t="s">
        <v>64</v>
      </c>
      <c r="U30" s="4"/>
      <c r="V30" s="162">
        <v>47919</v>
      </c>
      <c r="W30" s="162">
        <v>31159</v>
      </c>
      <c r="X30" s="162">
        <v>13659</v>
      </c>
      <c r="Y30" s="162">
        <v>13659</v>
      </c>
      <c r="Z30" s="162">
        <v>13659</v>
      </c>
      <c r="AA30" s="162">
        <v>13659</v>
      </c>
      <c r="AB30" s="162">
        <v>13659</v>
      </c>
      <c r="AC30" s="162">
        <v>13659</v>
      </c>
      <c r="AD30" s="162">
        <v>1963184</v>
      </c>
      <c r="AE30" s="156" t="e">
        <f>#REF!+#REF!+#REF!+#REF!+#REF!+#REF!+'ZİRVE SİGORTA LTD. 2023'!L30+#REF!+'TÜRK SİGORTA 2023'!L30+#REF!+#REF!+#REF!+#REF!+#REF!+#REF!+#REF!+#REF!+#REF!+#REF!+#REF!+#REF!+#REF!+#REF!+#REF!+#REF!+#REF!+#REF!+#REF!+#REF!+#REF!</f>
        <v>#REF!</v>
      </c>
      <c r="AF30" s="11"/>
      <c r="AG30" s="11"/>
    </row>
    <row r="31" spans="1:33" x14ac:dyDescent="0.2">
      <c r="A31" s="6"/>
      <c r="B31" s="5"/>
      <c r="C31" s="335"/>
      <c r="D31" s="335"/>
      <c r="E31" s="335"/>
      <c r="F31" s="5"/>
      <c r="G31" s="169"/>
      <c r="H31" s="169"/>
      <c r="I31" s="169"/>
      <c r="J31" s="169"/>
      <c r="K31" s="169"/>
      <c r="L31" s="169"/>
      <c r="M31" s="169"/>
      <c r="N31" s="254"/>
      <c r="O31" s="254"/>
      <c r="P31" s="158"/>
      <c r="Q31" s="158"/>
      <c r="R31" s="7"/>
      <c r="S31" s="4" t="s">
        <v>65</v>
      </c>
      <c r="T31" s="4" t="s">
        <v>66</v>
      </c>
      <c r="U31" s="4"/>
      <c r="V31" s="162">
        <v>0</v>
      </c>
      <c r="W31" s="162">
        <v>0</v>
      </c>
      <c r="X31" s="162">
        <v>0</v>
      </c>
      <c r="Y31" s="162">
        <v>0</v>
      </c>
      <c r="Z31" s="162">
        <v>0</v>
      </c>
      <c r="AA31" s="162">
        <v>0</v>
      </c>
      <c r="AB31" s="162">
        <v>0</v>
      </c>
      <c r="AC31" s="162">
        <v>0</v>
      </c>
      <c r="AD31" s="162"/>
      <c r="AE31" s="156" t="e">
        <f>#REF!+#REF!+#REF!+#REF!+#REF!+#REF!+'ZİRVE SİGORTA LTD. 2023'!L31+#REF!+'TÜRK SİGORTA 2023'!L31+#REF!+#REF!+#REF!+#REF!+#REF!+#REF!+#REF!+#REF!+#REF!+#REF!+#REF!+#REF!+#REF!+#REF!+#REF!+#REF!+#REF!+#REF!+#REF!+#REF!+#REF!</f>
        <v>#REF!</v>
      </c>
      <c r="AF31" s="11"/>
      <c r="AG31" s="11"/>
    </row>
    <row r="32" spans="1:33" x14ac:dyDescent="0.2">
      <c r="A32" s="6" t="s">
        <v>7</v>
      </c>
      <c r="B32" s="338" t="s">
        <v>67</v>
      </c>
      <c r="C32" s="338"/>
      <c r="D32" s="338"/>
      <c r="E32" s="338"/>
      <c r="F32" s="5"/>
      <c r="G32" s="177">
        <v>8230323</v>
      </c>
      <c r="H32" s="177">
        <v>10568561</v>
      </c>
      <c r="I32" s="177">
        <v>10552113</v>
      </c>
      <c r="J32" s="177">
        <v>10587357</v>
      </c>
      <c r="K32" s="177">
        <v>11782652</v>
      </c>
      <c r="L32" s="177">
        <v>14458584</v>
      </c>
      <c r="M32" s="177">
        <v>14159819</v>
      </c>
      <c r="N32" s="177">
        <v>14333269</v>
      </c>
      <c r="O32" s="177">
        <v>20804422</v>
      </c>
      <c r="P32" s="159" t="e">
        <f>P33+P36+P39</f>
        <v>#REF!</v>
      </c>
      <c r="Q32" s="159"/>
      <c r="R32" s="7"/>
      <c r="S32" s="4" t="s">
        <v>68</v>
      </c>
      <c r="T32" s="4" t="s">
        <v>85</v>
      </c>
      <c r="U32" s="5" t="s">
        <v>33</v>
      </c>
      <c r="V32" s="177">
        <v>-2035911</v>
      </c>
      <c r="W32" s="177">
        <v>-4379167</v>
      </c>
      <c r="X32" s="177">
        <v>-1304270</v>
      </c>
      <c r="Y32" s="177">
        <v>-958548</v>
      </c>
      <c r="Z32" s="177">
        <v>-1233384</v>
      </c>
      <c r="AA32" s="177">
        <v>-939117</v>
      </c>
      <c r="AB32" s="177">
        <v>-1561288</v>
      </c>
      <c r="AC32" s="177">
        <v>-1891639</v>
      </c>
      <c r="AD32" s="177">
        <v>-2683004</v>
      </c>
      <c r="AE32" s="160" t="e">
        <f>-AE33-AE34+AE35</f>
        <v>#REF!</v>
      </c>
      <c r="AF32" s="11"/>
      <c r="AG32" s="11"/>
    </row>
    <row r="33" spans="1:33" x14ac:dyDescent="0.2">
      <c r="A33" s="6"/>
      <c r="B33" s="5" t="s">
        <v>12</v>
      </c>
      <c r="C33" s="335" t="s">
        <v>69</v>
      </c>
      <c r="D33" s="335"/>
      <c r="E33" s="335"/>
      <c r="F33" s="5"/>
      <c r="G33" s="175">
        <v>2569641</v>
      </c>
      <c r="H33" s="175">
        <v>4190720</v>
      </c>
      <c r="I33" s="175">
        <v>2676575</v>
      </c>
      <c r="J33" s="175">
        <v>2454391</v>
      </c>
      <c r="K33" s="175">
        <v>3015566</v>
      </c>
      <c r="L33" s="175">
        <v>2853125</v>
      </c>
      <c r="M33" s="175">
        <v>3285224</v>
      </c>
      <c r="N33" s="175">
        <v>3185248</v>
      </c>
      <c r="O33" s="175">
        <v>4388383</v>
      </c>
      <c r="P33" s="160" t="e">
        <f>P34-P35</f>
        <v>#REF!</v>
      </c>
      <c r="Q33" s="160"/>
      <c r="R33" s="7"/>
      <c r="S33" s="4"/>
      <c r="T33" s="4" t="s">
        <v>70</v>
      </c>
      <c r="U33" s="5" t="s">
        <v>33</v>
      </c>
      <c r="V33" s="169">
        <v>0</v>
      </c>
      <c r="W33" s="169">
        <v>1732761</v>
      </c>
      <c r="X33" s="169">
        <v>1123266</v>
      </c>
      <c r="Y33" s="169">
        <v>619172</v>
      </c>
      <c r="Z33" s="169">
        <v>277316</v>
      </c>
      <c r="AA33" s="169">
        <v>15607</v>
      </c>
      <c r="AB33" s="169">
        <v>730227</v>
      </c>
      <c r="AC33" s="169">
        <v>1286485</v>
      </c>
      <c r="AD33" s="169">
        <v>2268722</v>
      </c>
      <c r="AE33" s="156" t="e">
        <f>#REF!+#REF!+#REF!+#REF!+#REF!+#REF!+'ZİRVE SİGORTA LTD. 2023'!L33+#REF!+'TÜRK SİGORTA 2023'!L33+#REF!+#REF!+#REF!+#REF!+#REF!+#REF!+#REF!+#REF!+#REF!+#REF!+#REF!+#REF!+#REF!+#REF!+#REF!+#REF!+#REF!+#REF!+#REF!+#REF!+#REF!</f>
        <v>#REF!</v>
      </c>
      <c r="AF33" s="11"/>
      <c r="AG33" s="11"/>
    </row>
    <row r="34" spans="1:33" x14ac:dyDescent="0.2">
      <c r="A34" s="5"/>
      <c r="B34" s="5"/>
      <c r="C34" s="335" t="s">
        <v>69</v>
      </c>
      <c r="D34" s="335"/>
      <c r="E34" s="335"/>
      <c r="F34" s="5"/>
      <c r="G34" s="169">
        <v>5775597</v>
      </c>
      <c r="H34" s="169">
        <v>8019575</v>
      </c>
      <c r="I34" s="169">
        <v>7029571</v>
      </c>
      <c r="J34" s="169">
        <v>7185882</v>
      </c>
      <c r="K34" s="169">
        <v>8427960</v>
      </c>
      <c r="L34" s="169">
        <v>9041583</v>
      </c>
      <c r="M34" s="169">
        <v>9869546</v>
      </c>
      <c r="N34" s="254">
        <v>10871071</v>
      </c>
      <c r="O34" s="254">
        <v>12873703</v>
      </c>
      <c r="P34" s="156" t="e">
        <f>#REF!+#REF!+#REF!+#REF!+#REF!+#REF!+'ZİRVE SİGORTA LTD. 2023'!G34+#REF!+'TÜRK SİGORTA 2023'!G42+#REF!+#REF!+#REF!+#REF!+#REF!+#REF!+#REF!+#REF!+#REF!+#REF!+#REF!+#REF!+#REF!+#REF!+#REF!+#REF!+#REF!+#REF!+#REF!+#REF!+#REF!</f>
        <v>#REF!</v>
      </c>
      <c r="Q34" s="156"/>
      <c r="R34" s="7"/>
      <c r="S34" s="4"/>
      <c r="T34" s="4" t="s">
        <v>71</v>
      </c>
      <c r="U34" s="5" t="s">
        <v>33</v>
      </c>
      <c r="V34" s="169">
        <v>2035911</v>
      </c>
      <c r="W34" s="169">
        <v>2646406</v>
      </c>
      <c r="X34" s="169">
        <v>181004</v>
      </c>
      <c r="Y34" s="169">
        <v>339376</v>
      </c>
      <c r="Z34" s="169">
        <v>956068</v>
      </c>
      <c r="AA34" s="169">
        <v>1025010</v>
      </c>
      <c r="AB34" s="169">
        <v>1124176</v>
      </c>
      <c r="AC34" s="169">
        <v>1203051</v>
      </c>
      <c r="AD34" s="169">
        <v>1203051</v>
      </c>
      <c r="AE34" s="156" t="e">
        <f>#REF!+#REF!+#REF!+#REF!+#REF!+#REF!+'ZİRVE SİGORTA LTD. 2023'!L34+#REF!+'TÜRK SİGORTA 2023'!L35+#REF!+#REF!+#REF!+#REF!+#REF!+#REF!+#REF!+#REF!+#REF!+#REF!+#REF!+#REF!+#REF!+#REF!+#REF!+#REF!+#REF!+#REF!+#REF!+#REF!+#REF!</f>
        <v>#REF!</v>
      </c>
      <c r="AF34" s="11"/>
      <c r="AG34" s="11"/>
    </row>
    <row r="35" spans="1:33" x14ac:dyDescent="0.2">
      <c r="A35" s="4"/>
      <c r="B35" s="4"/>
      <c r="C35" s="335" t="s">
        <v>72</v>
      </c>
      <c r="D35" s="335"/>
      <c r="E35" s="335"/>
      <c r="F35" s="5" t="s">
        <v>33</v>
      </c>
      <c r="G35" s="169">
        <v>3205956</v>
      </c>
      <c r="H35" s="169">
        <v>3828855</v>
      </c>
      <c r="I35" s="169">
        <v>4352996</v>
      </c>
      <c r="J35" s="169">
        <v>4731491</v>
      </c>
      <c r="K35" s="169">
        <v>5412394</v>
      </c>
      <c r="L35" s="169">
        <v>6188458</v>
      </c>
      <c r="M35" s="169">
        <v>6584322</v>
      </c>
      <c r="N35" s="254">
        <v>7685823</v>
      </c>
      <c r="O35" s="254">
        <v>8485320</v>
      </c>
      <c r="P35" s="156" t="e">
        <f>#REF!+#REF!+#REF!+#REF!+#REF!+#REF!+'ZİRVE SİGORTA LTD. 2023'!G35+#REF!+'TÜRK SİGORTA 2023'!G43+#REF!+#REF!+#REF!+#REF!+#REF!+#REF!+#REF!+#REF!+#REF!+#REF!+#REF!+#REF!+#REF!+#REF!+#REF!+#REF!+#REF!+#REF!+#REF!+#REF!+#REF!</f>
        <v>#REF!</v>
      </c>
      <c r="Q35" s="156"/>
      <c r="R35" s="7"/>
      <c r="S35" s="8"/>
      <c r="T35" s="4" t="s">
        <v>77</v>
      </c>
      <c r="U35" s="4"/>
      <c r="V35" s="162"/>
      <c r="W35" s="162">
        <v>0</v>
      </c>
      <c r="X35" s="162">
        <v>0</v>
      </c>
      <c r="Y35" s="162">
        <v>0</v>
      </c>
      <c r="Z35" s="162">
        <v>0</v>
      </c>
      <c r="AA35" s="162">
        <v>101500</v>
      </c>
      <c r="AB35" s="162">
        <v>293115</v>
      </c>
      <c r="AC35" s="162">
        <v>597897</v>
      </c>
      <c r="AD35" s="162">
        <v>788769</v>
      </c>
      <c r="AE35" s="156" t="e">
        <f>#REF!+#REF!+#REF!+#REF!+#REF!+#REF!+'ZİRVE SİGORTA LTD. 2023'!L35+#REF!+'TÜRK SİGORTA 2023'!L36+#REF!+#REF!+#REF!+#REF!+#REF!+#REF!+#REF!+#REF!+#REF!+#REF!+#REF!+#REF!+#REF!+#REF!+#REF!+#REF!+#REF!+#REF!+#REF!+#REF!+#REF!</f>
        <v>#REF!</v>
      </c>
      <c r="AF35" s="11"/>
      <c r="AG35" s="11"/>
    </row>
    <row r="36" spans="1:33" x14ac:dyDescent="0.2">
      <c r="A36" s="4"/>
      <c r="B36" s="4" t="s">
        <v>15</v>
      </c>
      <c r="C36" s="335" t="s">
        <v>73</v>
      </c>
      <c r="D36" s="335"/>
      <c r="E36" s="335"/>
      <c r="F36" s="4"/>
      <c r="G36" s="174">
        <v>5654713</v>
      </c>
      <c r="H36" s="174">
        <v>6371872</v>
      </c>
      <c r="I36" s="174">
        <v>7759086</v>
      </c>
      <c r="J36" s="174">
        <v>8016514</v>
      </c>
      <c r="K36" s="174">
        <v>8284211</v>
      </c>
      <c r="L36" s="174">
        <v>11213956</v>
      </c>
      <c r="M36" s="174">
        <v>10874595</v>
      </c>
      <c r="N36" s="174">
        <v>11141431</v>
      </c>
      <c r="O36" s="174">
        <v>16296466</v>
      </c>
      <c r="P36" s="160" t="e">
        <f>P37-P38</f>
        <v>#REF!</v>
      </c>
      <c r="Q36" s="160"/>
      <c r="R36" s="7" t="s">
        <v>6</v>
      </c>
      <c r="S36" s="328" t="s">
        <v>74</v>
      </c>
      <c r="T36" s="328"/>
      <c r="U36" s="4"/>
      <c r="V36" s="186">
        <v>13111658</v>
      </c>
      <c r="W36" s="186">
        <v>8152554</v>
      </c>
      <c r="X36" s="186">
        <v>14172395</v>
      </c>
      <c r="Y36" s="186">
        <v>16605485</v>
      </c>
      <c r="Z36" s="186">
        <v>16964396</v>
      </c>
      <c r="AA36" s="186">
        <v>24912590</v>
      </c>
      <c r="AB36" s="186">
        <v>29092482</v>
      </c>
      <c r="AC36" s="186">
        <v>34744660</v>
      </c>
      <c r="AD36" s="186">
        <v>45711153</v>
      </c>
      <c r="AE36" s="159" t="e">
        <f>AE37+AE38</f>
        <v>#REF!</v>
      </c>
      <c r="AF36" s="11"/>
      <c r="AG36" s="11"/>
    </row>
    <row r="37" spans="1:33" x14ac:dyDescent="0.2">
      <c r="A37" s="4"/>
      <c r="B37" s="4"/>
      <c r="C37" s="335" t="s">
        <v>73</v>
      </c>
      <c r="D37" s="335"/>
      <c r="E37" s="335"/>
      <c r="F37" s="4"/>
      <c r="G37" s="162">
        <v>6727819</v>
      </c>
      <c r="H37" s="162">
        <v>7705679</v>
      </c>
      <c r="I37" s="162">
        <v>9463946</v>
      </c>
      <c r="J37" s="162">
        <v>10045886</v>
      </c>
      <c r="K37" s="162">
        <v>10278137</v>
      </c>
      <c r="L37" s="162">
        <v>13709785</v>
      </c>
      <c r="M37" s="162">
        <v>14173395</v>
      </c>
      <c r="N37" s="40">
        <v>14865655</v>
      </c>
      <c r="O37" s="40">
        <v>20799386</v>
      </c>
      <c r="P37" s="156" t="e">
        <f>#REF!+#REF!+#REF!+#REF!+#REF!+#REF!+'ZİRVE SİGORTA LTD. 2023'!G37+#REF!+'TÜRK SİGORTA 2023'!G45+#REF!+#REF!+#REF!+#REF!+#REF!+#REF!+#REF!+#REF!+#REF!+#REF!+#REF!+#REF!+#REF!+#REF!+#REF!+#REF!+#REF!+#REF!+#REF!+#REF!+#REF!</f>
        <v>#REF!</v>
      </c>
      <c r="Q37" s="156"/>
      <c r="R37" s="7"/>
      <c r="S37" s="4" t="s">
        <v>12</v>
      </c>
      <c r="T37" s="4" t="s">
        <v>75</v>
      </c>
      <c r="U37" s="4"/>
      <c r="V37" s="162">
        <v>6705281</v>
      </c>
      <c r="W37" s="162">
        <v>5724650</v>
      </c>
      <c r="X37" s="162">
        <v>9835596</v>
      </c>
      <c r="Y37" s="162">
        <v>13181027</v>
      </c>
      <c r="Z37" s="162">
        <v>10485852</v>
      </c>
      <c r="AA37" s="162">
        <v>16655354</v>
      </c>
      <c r="AB37" s="162">
        <v>19443193</v>
      </c>
      <c r="AC37" s="162">
        <v>20855294</v>
      </c>
      <c r="AD37" s="162">
        <v>27793623</v>
      </c>
      <c r="AE37" s="156" t="e">
        <f>#REF!+#REF!+#REF!+#REF!+#REF!+#REF!+'ZİRVE SİGORTA LTD. 2023'!L37+#REF!+'TÜRK SİGORTA 2023'!L38+#REF!+#REF!+#REF!+#REF!+#REF!+#REF!+#REF!+#REF!+#REF!+#REF!+#REF!+#REF!+#REF!+#REF!+#REF!+#REF!+#REF!+#REF!+#REF!+#REF!+#REF!</f>
        <v>#REF!</v>
      </c>
      <c r="AF37" s="11"/>
      <c r="AG37" s="11"/>
    </row>
    <row r="38" spans="1:33" x14ac:dyDescent="0.2">
      <c r="A38" s="4"/>
      <c r="B38" s="4"/>
      <c r="C38" s="335" t="s">
        <v>76</v>
      </c>
      <c r="D38" s="335"/>
      <c r="E38" s="335"/>
      <c r="F38" s="5" t="s">
        <v>33</v>
      </c>
      <c r="G38" s="169">
        <v>1073106</v>
      </c>
      <c r="H38" s="169">
        <v>1333807</v>
      </c>
      <c r="I38" s="169">
        <v>1704860</v>
      </c>
      <c r="J38" s="169">
        <v>2029372</v>
      </c>
      <c r="K38" s="169">
        <v>1993926</v>
      </c>
      <c r="L38" s="169">
        <v>2495829</v>
      </c>
      <c r="M38" s="169">
        <v>3298800</v>
      </c>
      <c r="N38" s="254">
        <v>3724224</v>
      </c>
      <c r="O38" s="254">
        <v>4502920</v>
      </c>
      <c r="P38" s="156" t="e">
        <f>#REF!+#REF!+#REF!+#REF!+#REF!+#REF!+'ZİRVE SİGORTA LTD. 2023'!G38+#REF!+'TÜRK SİGORTA 2023'!G46+#REF!+#REF!+#REF!+#REF!+#REF!+#REF!+#REF!+#REF!+#REF!+#REF!+#REF!+#REF!+#REF!+#REF!+#REF!+#REF!+#REF!+#REF!+#REF!+#REF!+#REF!</f>
        <v>#REF!</v>
      </c>
      <c r="Q38" s="156"/>
      <c r="R38" s="7"/>
      <c r="S38" s="4" t="s">
        <v>15</v>
      </c>
      <c r="T38" s="4" t="s">
        <v>77</v>
      </c>
      <c r="U38" s="4"/>
      <c r="V38" s="162">
        <v>6406377</v>
      </c>
      <c r="W38" s="162">
        <v>2427904</v>
      </c>
      <c r="X38" s="162">
        <v>4336799</v>
      </c>
      <c r="Y38" s="162">
        <v>3224458</v>
      </c>
      <c r="Z38" s="162">
        <v>6478544</v>
      </c>
      <c r="AA38" s="162">
        <v>8257236</v>
      </c>
      <c r="AB38" s="162">
        <v>9649289</v>
      </c>
      <c r="AC38" s="162">
        <v>13889366</v>
      </c>
      <c r="AD38" s="162">
        <v>17917530</v>
      </c>
      <c r="AE38" s="156" t="e">
        <f>#REF!+#REF!+#REF!+#REF!+#REF!+#REF!+'ZİRVE SİGORTA LTD. 2023'!L38+#REF!+'TÜRK SİGORTA 2023'!L39+#REF!+#REF!+#REF!+#REF!+#REF!+#REF!+#REF!+#REF!+#REF!+#REF!+#REF!+#REF!+#REF!+#REF!+#REF!+#REF!+#REF!+#REF!+#REF!+#REF!+#REF!</f>
        <v>#REF!</v>
      </c>
      <c r="AF38" s="11"/>
      <c r="AG38" s="11"/>
    </row>
    <row r="39" spans="1:33" x14ac:dyDescent="0.2">
      <c r="A39" s="4"/>
      <c r="B39" s="4" t="s">
        <v>19</v>
      </c>
      <c r="C39" s="335" t="s">
        <v>84</v>
      </c>
      <c r="D39" s="335"/>
      <c r="E39" s="335"/>
      <c r="F39" s="4"/>
      <c r="G39" s="174">
        <v>5969</v>
      </c>
      <c r="H39" s="174">
        <v>5969</v>
      </c>
      <c r="I39" s="174">
        <v>116452</v>
      </c>
      <c r="J39" s="174">
        <v>116452</v>
      </c>
      <c r="K39" s="174">
        <v>482875</v>
      </c>
      <c r="L39" s="174">
        <v>391503</v>
      </c>
      <c r="M39" s="174">
        <v>10874595</v>
      </c>
      <c r="N39" s="174">
        <v>6590</v>
      </c>
      <c r="O39" s="174">
        <v>119573</v>
      </c>
      <c r="P39" s="160" t="e">
        <f>P40-P41</f>
        <v>#REF!</v>
      </c>
      <c r="Q39" s="160"/>
      <c r="R39" s="7"/>
      <c r="S39" s="4"/>
      <c r="T39" s="4"/>
      <c r="U39" s="4"/>
      <c r="V39" s="162"/>
      <c r="W39" s="162"/>
      <c r="X39" s="162"/>
      <c r="Y39" s="162"/>
      <c r="Z39" s="162"/>
      <c r="AA39" s="162"/>
      <c r="AB39" s="162"/>
      <c r="AC39" s="162"/>
      <c r="AD39" s="162"/>
      <c r="AE39" s="158"/>
      <c r="AF39" s="11"/>
      <c r="AG39" s="11"/>
    </row>
    <row r="40" spans="1:33" x14ac:dyDescent="0.2">
      <c r="A40" s="4"/>
      <c r="B40" s="4"/>
      <c r="C40" s="335" t="s">
        <v>78</v>
      </c>
      <c r="D40" s="335"/>
      <c r="E40" s="335"/>
      <c r="F40" s="4"/>
      <c r="G40" s="162">
        <v>5969</v>
      </c>
      <c r="H40" s="162">
        <v>5969</v>
      </c>
      <c r="I40" s="162">
        <v>116452</v>
      </c>
      <c r="J40" s="162">
        <v>116452</v>
      </c>
      <c r="K40" s="162">
        <v>575509</v>
      </c>
      <c r="L40" s="162">
        <v>575510</v>
      </c>
      <c r="M40" s="162">
        <v>14173395</v>
      </c>
      <c r="N40" s="40">
        <v>6590</v>
      </c>
      <c r="O40" s="40">
        <v>119573</v>
      </c>
      <c r="P40" s="156" t="e">
        <f>#REF!+#REF!+#REF!+#REF!+#REF!+#REF!+'ZİRVE SİGORTA LTD. 2023'!G40+#REF!+'TÜRK SİGORTA 2023'!G48+#REF!+#REF!+#REF!+#REF!+#REF!+#REF!+#REF!+#REF!+#REF!+#REF!+#REF!+#REF!+#REF!+#REF!+#REF!+#REF!+#REF!+#REF!+#REF!+#REF!+#REF!</f>
        <v>#REF!</v>
      </c>
      <c r="Q40" s="156"/>
      <c r="R40" s="7"/>
      <c r="S40" s="4"/>
      <c r="T40" s="4"/>
      <c r="U40" s="4"/>
      <c r="V40" s="162"/>
      <c r="W40" s="162"/>
      <c r="X40" s="162"/>
      <c r="Y40" s="162"/>
      <c r="Z40" s="162"/>
      <c r="AA40" s="162"/>
      <c r="AB40" s="162"/>
      <c r="AC40" s="162"/>
      <c r="AD40" s="162"/>
      <c r="AE40" s="158"/>
      <c r="AF40" s="11"/>
      <c r="AG40" s="11"/>
    </row>
    <row r="41" spans="1:33" x14ac:dyDescent="0.2">
      <c r="A41" s="4"/>
      <c r="B41" s="4"/>
      <c r="C41" s="335" t="s">
        <v>79</v>
      </c>
      <c r="D41" s="335"/>
      <c r="E41" s="335"/>
      <c r="F41" s="5" t="s">
        <v>33</v>
      </c>
      <c r="G41" s="169">
        <v>0</v>
      </c>
      <c r="H41" s="169">
        <v>0</v>
      </c>
      <c r="I41" s="169">
        <v>0</v>
      </c>
      <c r="J41" s="169">
        <v>0</v>
      </c>
      <c r="K41" s="169">
        <v>92634</v>
      </c>
      <c r="L41" s="169">
        <v>184007</v>
      </c>
      <c r="M41" s="169">
        <v>3298800</v>
      </c>
      <c r="N41" s="254">
        <v>0</v>
      </c>
      <c r="O41" s="254"/>
      <c r="P41" s="156" t="e">
        <f>#REF!+#REF!+#REF!+#REF!+#REF!+#REF!+'ZİRVE SİGORTA LTD. 2023'!G41+#REF!+'TÜRK SİGORTA 2023'!G49+#REF!+#REF!+#REF!+#REF!+#REF!+#REF!+#REF!+#REF!+#REF!+#REF!+#REF!+#REF!+#REF!+#REF!+#REF!+#REF!+#REF!+#REF!+#REF!+#REF!+#REF!</f>
        <v>#REF!</v>
      </c>
      <c r="Q41" s="156"/>
      <c r="R41" s="7"/>
      <c r="S41" s="4"/>
      <c r="T41" s="183"/>
      <c r="U41" s="4"/>
      <c r="V41" s="162"/>
      <c r="W41" s="162"/>
      <c r="X41" s="162"/>
      <c r="Y41" s="162"/>
      <c r="Z41" s="162"/>
      <c r="AA41" s="162"/>
      <c r="AB41" s="162"/>
      <c r="AC41" s="162"/>
      <c r="AD41" s="162"/>
      <c r="AE41" s="158"/>
      <c r="AF41" s="11"/>
      <c r="AG41" s="11"/>
    </row>
    <row r="42" spans="1:33" ht="9" customHeight="1" x14ac:dyDescent="0.2">
      <c r="A42" s="4"/>
      <c r="B42" s="4"/>
      <c r="C42" s="335"/>
      <c r="D42" s="335"/>
      <c r="E42" s="335"/>
      <c r="F42" s="4"/>
      <c r="G42" s="162"/>
      <c r="H42" s="162"/>
      <c r="I42" s="162"/>
      <c r="J42" s="162"/>
      <c r="K42" s="162"/>
      <c r="L42" s="162"/>
      <c r="M42" s="162"/>
      <c r="P42" s="156"/>
      <c r="Q42" s="156"/>
      <c r="R42" s="7"/>
      <c r="S42" s="4"/>
      <c r="T42" s="4"/>
      <c r="U42" s="4"/>
      <c r="V42" s="162"/>
      <c r="W42" s="162"/>
      <c r="X42" s="162"/>
      <c r="Y42" s="162"/>
      <c r="Z42" s="162"/>
      <c r="AA42" s="162"/>
      <c r="AB42" s="162"/>
      <c r="AC42" s="162"/>
      <c r="AD42" s="162"/>
      <c r="AE42" s="158"/>
      <c r="AF42" s="11"/>
      <c r="AG42" s="11"/>
    </row>
    <row r="43" spans="1:33" x14ac:dyDescent="0.2">
      <c r="A43" s="8" t="s">
        <v>80</v>
      </c>
      <c r="B43" s="328" t="s">
        <v>81</v>
      </c>
      <c r="C43" s="328"/>
      <c r="D43" s="328"/>
      <c r="E43" s="328"/>
      <c r="F43" s="4"/>
      <c r="G43" s="173">
        <v>1826331</v>
      </c>
      <c r="H43" s="173">
        <v>6745124</v>
      </c>
      <c r="I43" s="173">
        <v>13822293</v>
      </c>
      <c r="J43" s="173">
        <v>21413673</v>
      </c>
      <c r="K43" s="173">
        <v>22507409</v>
      </c>
      <c r="L43" s="173">
        <v>23307950</v>
      </c>
      <c r="M43" s="173">
        <v>27670448</v>
      </c>
      <c r="N43" s="173">
        <v>33693459</v>
      </c>
      <c r="O43" s="173">
        <v>51907004</v>
      </c>
      <c r="P43" s="161" t="e">
        <f>#REF!+#REF!+#REF!+#REF!+#REF!+#REF!+'ZİRVE SİGORTA LTD. 2023'!G43+#REF!+'TÜRK SİGORTA 2023'!G54+#REF!+#REF!+#REF!+#REF!+#REF!+#REF!+#REF!+#REF!+#REF!+#REF!+#REF!+#REF!+#REF!+#REF!+#REF!+#REF!+#REF!+#REF!+#REF!+#REF!+#REF!</f>
        <v>#REF!</v>
      </c>
      <c r="Q43" s="161"/>
      <c r="R43" s="7"/>
      <c r="S43" s="4"/>
      <c r="T43" s="4"/>
      <c r="U43" s="4"/>
      <c r="V43" s="162"/>
      <c r="W43" s="162"/>
      <c r="X43" s="162"/>
      <c r="Y43" s="162"/>
      <c r="Z43" s="162"/>
      <c r="AA43" s="162"/>
      <c r="AB43" s="162"/>
      <c r="AC43" s="162"/>
      <c r="AD43" s="162"/>
      <c r="AE43" s="158"/>
      <c r="AF43" s="11"/>
      <c r="AG43" s="11"/>
    </row>
    <row r="44" spans="1:33" ht="3.75" customHeight="1" thickBot="1" x14ac:dyDescent="0.25">
      <c r="A44" s="4"/>
      <c r="B44" s="4"/>
      <c r="C44" s="335"/>
      <c r="D44" s="335"/>
      <c r="E44" s="335"/>
      <c r="F44" s="4"/>
      <c r="G44" s="162"/>
      <c r="H44" s="162"/>
      <c r="I44" s="162"/>
      <c r="J44" s="162"/>
      <c r="K44" s="162"/>
      <c r="L44" s="162"/>
      <c r="M44" s="162"/>
      <c r="P44" s="162"/>
      <c r="Q44" s="162"/>
      <c r="R44" s="7"/>
      <c r="S44" s="4"/>
      <c r="T44" s="4"/>
      <c r="U44" s="4"/>
      <c r="V44" s="162"/>
      <c r="W44" s="162"/>
      <c r="X44" s="162"/>
      <c r="Y44" s="162"/>
      <c r="Z44" s="162"/>
      <c r="AA44" s="162"/>
      <c r="AB44" s="162"/>
      <c r="AC44" s="162"/>
      <c r="AD44" s="162"/>
      <c r="AE44" s="158"/>
      <c r="AF44" s="11"/>
      <c r="AG44" s="11"/>
    </row>
    <row r="45" spans="1:33" ht="14.25" thickTop="1" thickBot="1" x14ac:dyDescent="0.25">
      <c r="A45" s="340" t="s">
        <v>82</v>
      </c>
      <c r="B45" s="340"/>
      <c r="C45" s="340"/>
      <c r="D45" s="340"/>
      <c r="E45" s="340"/>
      <c r="F45" s="44"/>
      <c r="G45" s="171">
        <v>119163014</v>
      </c>
      <c r="H45" s="171">
        <v>161080288</v>
      </c>
      <c r="I45" s="171">
        <v>193319964</v>
      </c>
      <c r="J45" s="171">
        <v>211631313</v>
      </c>
      <c r="K45" s="171">
        <v>242537334</v>
      </c>
      <c r="L45" s="171">
        <v>271625547</v>
      </c>
      <c r="M45" s="171">
        <v>299656972</v>
      </c>
      <c r="N45" s="171">
        <v>347693089</v>
      </c>
      <c r="O45" s="171">
        <v>451178979</v>
      </c>
      <c r="P45" s="163" t="e">
        <f>P32+P27+P23+P14+P10+P3+P43</f>
        <v>#REF!</v>
      </c>
      <c r="Q45" s="187"/>
      <c r="R45" s="339" t="s">
        <v>83</v>
      </c>
      <c r="S45" s="340"/>
      <c r="T45" s="340"/>
      <c r="U45" s="44"/>
      <c r="V45" s="181">
        <v>119163014</v>
      </c>
      <c r="W45" s="181">
        <v>161080288</v>
      </c>
      <c r="X45" s="181">
        <v>193319964</v>
      </c>
      <c r="Y45" s="181">
        <v>211631313</v>
      </c>
      <c r="Z45" s="181">
        <v>242537334</v>
      </c>
      <c r="AA45" s="181">
        <v>271625547</v>
      </c>
      <c r="AB45" s="181">
        <v>299656972</v>
      </c>
      <c r="AC45" s="181">
        <v>347693089</v>
      </c>
      <c r="AD45" s="181">
        <v>451178979</v>
      </c>
      <c r="AE45" s="255" t="e">
        <f>AE3+AE9+AE22+AE36+AE20</f>
        <v>#REF!</v>
      </c>
      <c r="AF45" s="11"/>
      <c r="AG45" s="11"/>
    </row>
    <row r="46" spans="1:33" ht="14.25" thickTop="1" thickBot="1" x14ac:dyDescent="0.25">
      <c r="A46" s="42" t="s">
        <v>121</v>
      </c>
      <c r="B46" s="43"/>
      <c r="C46" s="43"/>
      <c r="D46" s="43"/>
      <c r="E46" s="43"/>
      <c r="F46" s="43"/>
      <c r="G46" s="172">
        <v>19448380375</v>
      </c>
      <c r="H46" s="172">
        <v>17189099421</v>
      </c>
      <c r="I46" s="172">
        <v>26987276589</v>
      </c>
      <c r="J46" s="172">
        <v>35891181933</v>
      </c>
      <c r="K46" s="172">
        <v>32011491917</v>
      </c>
      <c r="L46" s="172">
        <v>34619411342</v>
      </c>
      <c r="M46" s="172">
        <v>45915323766</v>
      </c>
      <c r="N46" s="172">
        <v>54411869370</v>
      </c>
      <c r="O46" s="172">
        <v>70597672</v>
      </c>
      <c r="P46" s="164" t="e">
        <f>#REF!+#REF!+#REF!+#REF!+#REF!+#REF!+'ZİRVE SİGORTA LTD. 2023'!G46+#REF!+'TÜRK SİGORTA 2023'!G56+#REF!+#REF!+#REF!+#REF!+#REF!+#REF!+#REF!+#REF!+#REF!+#REF!+#REF!+#REF!+#REF!+#REF!+#REF!+#REF!+#REF!+#REF!+#REF!</f>
        <v>#REF!</v>
      </c>
      <c r="Q46" s="164"/>
      <c r="R46" s="43"/>
      <c r="S46" s="43"/>
      <c r="T46" s="43"/>
      <c r="U46" s="43"/>
      <c r="V46" s="182">
        <v>19448380374</v>
      </c>
      <c r="W46" s="182">
        <v>17189099</v>
      </c>
      <c r="X46" s="182">
        <v>26987276589</v>
      </c>
      <c r="Y46" s="182">
        <v>35891181933</v>
      </c>
      <c r="Z46" s="182">
        <v>32011491917</v>
      </c>
      <c r="AA46" s="182">
        <v>34619411342</v>
      </c>
      <c r="AB46" s="182">
        <v>45915323766</v>
      </c>
      <c r="AC46" s="182">
        <v>54411869370</v>
      </c>
      <c r="AD46" s="182">
        <v>70597672823</v>
      </c>
      <c r="AE46" s="168" t="e">
        <f>#REF!+#REF!+#REF!+#REF!+#REF!+#REF!+'ZİRVE SİGORTA LTD. 2023'!L46+#REF!+'TÜRK SİGORTA 2023'!L56+#REF!+#REF!+#REF!+#REF!+#REF!+#REF!+#REF!+#REF!+#REF!+#REF!+#REF!+#REF!+#REF!+#REF!+#REF!+#REF!+#REF!+#REF!+#REF!</f>
        <v>#REF!</v>
      </c>
      <c r="AF46" s="11"/>
      <c r="AG46" s="11"/>
    </row>
    <row r="47" spans="1:33" ht="13.5" thickTop="1" x14ac:dyDescent="0.2">
      <c r="P47" s="156"/>
      <c r="Q47" s="156"/>
      <c r="AE47" s="156"/>
    </row>
    <row r="48" spans="1:33" x14ac:dyDescent="0.2">
      <c r="F48" t="s">
        <v>123</v>
      </c>
      <c r="P48" s="49" t="e">
        <f>P45-AE45</f>
        <v>#REF!</v>
      </c>
    </row>
  </sheetData>
  <mergeCells count="54">
    <mergeCell ref="R45:T45"/>
    <mergeCell ref="C36:E36"/>
    <mergeCell ref="S36:T36"/>
    <mergeCell ref="C37:E37"/>
    <mergeCell ref="C38:E38"/>
    <mergeCell ref="C39:E39"/>
    <mergeCell ref="C40:E40"/>
    <mergeCell ref="C41:E41"/>
    <mergeCell ref="C42:E42"/>
    <mergeCell ref="B43:E43"/>
    <mergeCell ref="C44:E44"/>
    <mergeCell ref="A45:E45"/>
    <mergeCell ref="S20:T20"/>
    <mergeCell ref="C21:E21"/>
    <mergeCell ref="C22:E22"/>
    <mergeCell ref="S22:T22"/>
    <mergeCell ref="C35:E35"/>
    <mergeCell ref="C24:E24"/>
    <mergeCell ref="C25:E25"/>
    <mergeCell ref="C26:E26"/>
    <mergeCell ref="B27:E27"/>
    <mergeCell ref="C28:E28"/>
    <mergeCell ref="C29:E29"/>
    <mergeCell ref="C30:E30"/>
    <mergeCell ref="C31:E31"/>
    <mergeCell ref="B32:E32"/>
    <mergeCell ref="C33:E33"/>
    <mergeCell ref="C34:E34"/>
    <mergeCell ref="B23:E23"/>
    <mergeCell ref="C15:E15"/>
    <mergeCell ref="C16:E16"/>
    <mergeCell ref="C17:E17"/>
    <mergeCell ref="C18:E18"/>
    <mergeCell ref="C20:E20"/>
    <mergeCell ref="S18:T18"/>
    <mergeCell ref="C19:E19"/>
    <mergeCell ref="B10:E10"/>
    <mergeCell ref="S10:T10"/>
    <mergeCell ref="C11:E11"/>
    <mergeCell ref="C12:E12"/>
    <mergeCell ref="C13:E13"/>
    <mergeCell ref="B14:E14"/>
    <mergeCell ref="S9:T9"/>
    <mergeCell ref="A1:AE1"/>
    <mergeCell ref="A2:E2"/>
    <mergeCell ref="R2:T2"/>
    <mergeCell ref="B3:E3"/>
    <mergeCell ref="S3:T3"/>
    <mergeCell ref="C4:E4"/>
    <mergeCell ref="C5:E5"/>
    <mergeCell ref="C6:E6"/>
    <mergeCell ref="C7:E7"/>
    <mergeCell ref="C8:E8"/>
    <mergeCell ref="C9:E9"/>
  </mergeCells>
  <pageMargins left="0.2" right="0.22" top="0.17" bottom="0.11" header="0.44" footer="0.17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56"/>
  <sheetViews>
    <sheetView topLeftCell="A31" workbookViewId="0">
      <selection activeCell="G46" sqref="G46"/>
    </sheetView>
  </sheetViews>
  <sheetFormatPr defaultRowHeight="12.75" x14ac:dyDescent="0.2"/>
  <cols>
    <col min="1" max="1" width="4" style="11" customWidth="1"/>
    <col min="2" max="4" width="9.140625" style="11"/>
    <col min="5" max="5" width="12.5703125" style="11" customWidth="1"/>
    <col min="6" max="6" width="9.140625" style="11"/>
    <col min="7" max="7" width="12.5703125" style="11" customWidth="1"/>
    <col min="8" max="8" width="4.140625" style="11" customWidth="1"/>
    <col min="9" max="9" width="9.140625" style="11"/>
    <col min="10" max="10" width="22.28515625" style="11" customWidth="1"/>
    <col min="11" max="11" width="13.42578125" style="11" customWidth="1"/>
    <col min="12" max="12" width="18.5703125" style="11" bestFit="1" customWidth="1"/>
    <col min="13" max="14" width="20.28515625" style="11" bestFit="1" customWidth="1"/>
    <col min="15" max="15" width="18.7109375" style="11" bestFit="1" customWidth="1"/>
    <col min="16" max="16384" width="9.140625" style="11"/>
  </cols>
  <sheetData>
    <row r="1" spans="1:12" x14ac:dyDescent="0.2">
      <c r="A1" s="279" t="s">
        <v>282</v>
      </c>
      <c r="B1" s="280"/>
      <c r="C1" s="281"/>
      <c r="D1" s="280"/>
    </row>
    <row r="2" spans="1:12" x14ac:dyDescent="0.2">
      <c r="A2" s="320" t="s">
        <v>8</v>
      </c>
      <c r="B2" s="320"/>
      <c r="C2" s="320"/>
      <c r="D2" s="320"/>
      <c r="E2" s="320"/>
      <c r="F2" s="270"/>
      <c r="G2" s="271"/>
      <c r="H2" s="321" t="s">
        <v>9</v>
      </c>
      <c r="I2" s="322"/>
      <c r="J2" s="322"/>
      <c r="K2" s="272"/>
      <c r="L2" s="273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59"/>
      <c r="G3" s="274">
        <f>G4+G5+G6+G7+G8</f>
        <v>10233370</v>
      </c>
      <c r="H3" s="260" t="s">
        <v>0</v>
      </c>
      <c r="I3" s="324" t="s">
        <v>11</v>
      </c>
      <c r="J3" s="324"/>
      <c r="K3" s="261"/>
      <c r="L3" s="14">
        <f>L4+L5+L6+L7</f>
        <v>752369.54</v>
      </c>
    </row>
    <row r="4" spans="1:12" x14ac:dyDescent="0.2">
      <c r="A4" s="262"/>
      <c r="B4" s="263" t="s">
        <v>12</v>
      </c>
      <c r="C4" s="310" t="s">
        <v>13</v>
      </c>
      <c r="D4" s="310"/>
      <c r="E4" s="310"/>
      <c r="F4" s="263"/>
      <c r="G4" s="16">
        <v>18087</v>
      </c>
      <c r="H4" s="264"/>
      <c r="I4" s="261" t="s">
        <v>12</v>
      </c>
      <c r="J4" s="261" t="s">
        <v>14</v>
      </c>
      <c r="K4" s="261"/>
      <c r="L4" s="18">
        <v>0.54</v>
      </c>
    </row>
    <row r="5" spans="1:12" x14ac:dyDescent="0.2">
      <c r="A5" s="262"/>
      <c r="B5" s="263" t="s">
        <v>15</v>
      </c>
      <c r="C5" s="310" t="s">
        <v>16</v>
      </c>
      <c r="D5" s="310"/>
      <c r="E5" s="310"/>
      <c r="F5" s="263"/>
      <c r="G5" s="16">
        <v>3370048</v>
      </c>
      <c r="H5" s="264"/>
      <c r="I5" s="261" t="s">
        <v>17</v>
      </c>
      <c r="J5" s="261" t="s">
        <v>18</v>
      </c>
      <c r="K5" s="261"/>
      <c r="L5" s="18">
        <v>0</v>
      </c>
    </row>
    <row r="6" spans="1:12" x14ac:dyDescent="0.2">
      <c r="A6" s="262"/>
      <c r="B6" s="263" t="s">
        <v>19</v>
      </c>
      <c r="C6" s="310" t="s">
        <v>20</v>
      </c>
      <c r="D6" s="310"/>
      <c r="E6" s="310"/>
      <c r="F6" s="263"/>
      <c r="G6" s="16">
        <v>6845235</v>
      </c>
      <c r="H6" s="264"/>
      <c r="I6" s="261" t="s">
        <v>19</v>
      </c>
      <c r="J6" s="261" t="s">
        <v>21</v>
      </c>
      <c r="K6" s="261"/>
      <c r="L6" s="18">
        <v>186011</v>
      </c>
    </row>
    <row r="7" spans="1:12" x14ac:dyDescent="0.2">
      <c r="A7" s="262"/>
      <c r="B7" s="263" t="s">
        <v>22</v>
      </c>
      <c r="C7" s="310" t="s">
        <v>23</v>
      </c>
      <c r="D7" s="310"/>
      <c r="E7" s="310"/>
      <c r="F7" s="263"/>
      <c r="G7" s="16">
        <v>0</v>
      </c>
      <c r="H7" s="264"/>
      <c r="I7" s="261" t="s">
        <v>22</v>
      </c>
      <c r="J7" s="261" t="s">
        <v>24</v>
      </c>
      <c r="K7" s="261"/>
      <c r="L7" s="18">
        <v>566358</v>
      </c>
    </row>
    <row r="8" spans="1:12" x14ac:dyDescent="0.2">
      <c r="A8" s="262"/>
      <c r="B8" s="263" t="s">
        <v>25</v>
      </c>
      <c r="C8" s="310" t="s">
        <v>26</v>
      </c>
      <c r="D8" s="310"/>
      <c r="E8" s="310"/>
      <c r="F8" s="263"/>
      <c r="G8" s="16">
        <v>0</v>
      </c>
      <c r="H8" s="264"/>
      <c r="I8" s="261"/>
      <c r="J8" s="261"/>
      <c r="K8" s="261"/>
      <c r="L8" s="265"/>
    </row>
    <row r="9" spans="1:12" x14ac:dyDescent="0.2">
      <c r="A9" s="263"/>
      <c r="B9" s="263"/>
      <c r="C9" s="310"/>
      <c r="D9" s="310"/>
      <c r="E9" s="310"/>
      <c r="F9" s="263"/>
      <c r="G9" s="263"/>
      <c r="H9" s="264" t="s">
        <v>3</v>
      </c>
      <c r="I9" s="312" t="s">
        <v>27</v>
      </c>
      <c r="J9" s="312"/>
      <c r="K9" s="261"/>
      <c r="L9" s="12">
        <f>L11+L14+L18+L17</f>
        <v>868167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63"/>
      <c r="G10" s="13">
        <f>G11-G12</f>
        <v>0</v>
      </c>
      <c r="H10" s="264" t="s">
        <v>1</v>
      </c>
      <c r="I10" s="314" t="s">
        <v>29</v>
      </c>
      <c r="J10" s="314"/>
      <c r="K10" s="261"/>
      <c r="L10" s="12">
        <f>L11+L14</f>
        <v>860109</v>
      </c>
    </row>
    <row r="11" spans="1:12" x14ac:dyDescent="0.2">
      <c r="A11" s="262"/>
      <c r="B11" s="263" t="s">
        <v>12</v>
      </c>
      <c r="C11" s="310" t="s">
        <v>30</v>
      </c>
      <c r="D11" s="310"/>
      <c r="E11" s="310"/>
      <c r="F11" s="263"/>
      <c r="G11" s="16">
        <v>0</v>
      </c>
      <c r="H11" s="264"/>
      <c r="I11" s="261" t="s">
        <v>12</v>
      </c>
      <c r="J11" s="261" t="s">
        <v>31</v>
      </c>
      <c r="K11" s="261"/>
      <c r="L11" s="12">
        <f>L12-L13</f>
        <v>860109</v>
      </c>
    </row>
    <row r="12" spans="1:12" x14ac:dyDescent="0.2">
      <c r="A12" s="262"/>
      <c r="B12" s="263" t="s">
        <v>15</v>
      </c>
      <c r="C12" s="310" t="s">
        <v>32</v>
      </c>
      <c r="D12" s="310"/>
      <c r="E12" s="310"/>
      <c r="F12" s="263" t="s">
        <v>33</v>
      </c>
      <c r="G12" s="16">
        <v>0</v>
      </c>
      <c r="H12" s="264"/>
      <c r="I12" s="261"/>
      <c r="J12" s="261" t="s">
        <v>31</v>
      </c>
      <c r="K12" s="261"/>
      <c r="L12" s="18">
        <v>873539</v>
      </c>
    </row>
    <row r="13" spans="1:12" x14ac:dyDescent="0.2">
      <c r="A13" s="263"/>
      <c r="B13" s="263"/>
      <c r="C13" s="310"/>
      <c r="D13" s="310"/>
      <c r="E13" s="310"/>
      <c r="F13" s="263"/>
      <c r="G13" s="263"/>
      <c r="H13" s="264"/>
      <c r="I13" s="261"/>
      <c r="J13" s="261" t="s">
        <v>34</v>
      </c>
      <c r="K13" s="263" t="s">
        <v>33</v>
      </c>
      <c r="L13" s="18">
        <v>13430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63"/>
      <c r="G14" s="13">
        <f>G15+G22+G33-G20-G27</f>
        <v>0</v>
      </c>
      <c r="H14" s="264"/>
      <c r="I14" s="261" t="s">
        <v>15</v>
      </c>
      <c r="J14" s="261" t="s">
        <v>36</v>
      </c>
      <c r="K14" s="261"/>
      <c r="L14" s="12">
        <f>L15-L16</f>
        <v>0</v>
      </c>
    </row>
    <row r="15" spans="1:12" x14ac:dyDescent="0.2">
      <c r="A15" s="262"/>
      <c r="B15" s="263" t="s">
        <v>37</v>
      </c>
      <c r="C15" s="310" t="s">
        <v>38</v>
      </c>
      <c r="D15" s="310"/>
      <c r="E15" s="310"/>
      <c r="F15" s="263"/>
      <c r="G15" s="16">
        <f>G16+G19</f>
        <v>0</v>
      </c>
      <c r="H15" s="264"/>
      <c r="I15" s="261"/>
      <c r="J15" s="261" t="s">
        <v>36</v>
      </c>
      <c r="K15" s="261"/>
      <c r="L15" s="18">
        <v>0</v>
      </c>
    </row>
    <row r="16" spans="1:12" x14ac:dyDescent="0.2">
      <c r="A16" s="262"/>
      <c r="B16" s="283" t="s">
        <v>256</v>
      </c>
      <c r="C16" s="283" t="s">
        <v>257</v>
      </c>
      <c r="D16" s="263"/>
      <c r="E16" s="263"/>
      <c r="F16" s="263"/>
      <c r="G16" s="16">
        <f>G17+G18</f>
        <v>0</v>
      </c>
      <c r="H16" s="264"/>
      <c r="I16" s="261"/>
      <c r="J16" s="261" t="s">
        <v>40</v>
      </c>
      <c r="K16" s="263" t="s">
        <v>33</v>
      </c>
      <c r="L16" s="18">
        <v>0</v>
      </c>
    </row>
    <row r="17" spans="1:12" x14ac:dyDescent="0.2">
      <c r="A17" s="262"/>
      <c r="B17" s="283" t="s">
        <v>258</v>
      </c>
      <c r="C17" s="315" t="s">
        <v>259</v>
      </c>
      <c r="D17" s="315"/>
      <c r="E17" s="315"/>
      <c r="F17" s="283"/>
      <c r="G17" s="16">
        <v>0</v>
      </c>
      <c r="H17" s="264"/>
      <c r="I17" s="261" t="s">
        <v>19</v>
      </c>
      <c r="J17" s="45" t="s">
        <v>248</v>
      </c>
      <c r="K17" s="261"/>
      <c r="L17" s="282">
        <v>8058</v>
      </c>
    </row>
    <row r="18" spans="1:12" x14ac:dyDescent="0.2">
      <c r="A18" s="262"/>
      <c r="B18" s="283" t="s">
        <v>260</v>
      </c>
      <c r="C18" s="315" t="s">
        <v>262</v>
      </c>
      <c r="D18" s="315"/>
      <c r="E18" s="315"/>
      <c r="F18" s="283"/>
      <c r="G18" s="16">
        <v>0</v>
      </c>
      <c r="H18" s="264" t="s">
        <v>2</v>
      </c>
      <c r="I18" s="314" t="s">
        <v>44</v>
      </c>
      <c r="J18" s="314"/>
      <c r="K18" s="261"/>
      <c r="L18" s="18">
        <v>0</v>
      </c>
    </row>
    <row r="19" spans="1:12" x14ac:dyDescent="0.2">
      <c r="A19" s="262"/>
      <c r="B19" s="283" t="s">
        <v>263</v>
      </c>
      <c r="C19" s="315" t="s">
        <v>261</v>
      </c>
      <c r="D19" s="315"/>
      <c r="E19" s="315"/>
      <c r="F19" s="283"/>
      <c r="G19" s="16">
        <v>0</v>
      </c>
      <c r="H19" s="264"/>
      <c r="I19" s="261"/>
      <c r="J19" s="261"/>
      <c r="K19" s="261"/>
      <c r="L19" s="265"/>
    </row>
    <row r="20" spans="1:12" x14ac:dyDescent="0.2">
      <c r="A20" s="262"/>
      <c r="B20" s="283" t="s">
        <v>264</v>
      </c>
      <c r="C20" s="310" t="s">
        <v>39</v>
      </c>
      <c r="D20" s="310"/>
      <c r="E20" s="310"/>
      <c r="F20" s="263" t="s">
        <v>33</v>
      </c>
      <c r="G20" s="16">
        <v>0</v>
      </c>
      <c r="H20" s="264" t="s">
        <v>4</v>
      </c>
      <c r="I20" s="312" t="s">
        <v>46</v>
      </c>
      <c r="J20" s="312"/>
      <c r="K20" s="261"/>
      <c r="L20" s="18">
        <v>0</v>
      </c>
    </row>
    <row r="21" spans="1:12" x14ac:dyDescent="0.2">
      <c r="A21" s="262"/>
      <c r="B21" s="283" t="s">
        <v>268</v>
      </c>
      <c r="C21" s="318" t="s">
        <v>275</v>
      </c>
      <c r="D21" s="310"/>
      <c r="E21" s="310"/>
      <c r="F21" s="283" t="s">
        <v>33</v>
      </c>
      <c r="G21" s="16">
        <v>0</v>
      </c>
      <c r="H21" s="264"/>
      <c r="I21" s="261"/>
      <c r="J21" s="261"/>
      <c r="K21" s="261"/>
      <c r="L21" s="265"/>
    </row>
    <row r="22" spans="1:12" x14ac:dyDescent="0.2">
      <c r="A22" s="262"/>
      <c r="B22" s="283" t="s">
        <v>265</v>
      </c>
      <c r="C22" s="310" t="s">
        <v>41</v>
      </c>
      <c r="D22" s="310"/>
      <c r="E22" s="310"/>
      <c r="F22" s="263"/>
      <c r="G22" s="16">
        <f>G23+G26</f>
        <v>0</v>
      </c>
      <c r="H22" s="264" t="s">
        <v>5</v>
      </c>
      <c r="I22" s="312" t="s">
        <v>48</v>
      </c>
      <c r="J22" s="312"/>
      <c r="K22" s="261"/>
      <c r="L22" s="12">
        <f>L23+L28+L29+L30+L32</f>
        <v>9073895</v>
      </c>
    </row>
    <row r="23" spans="1:12" x14ac:dyDescent="0.2">
      <c r="A23" s="262"/>
      <c r="B23" s="283" t="s">
        <v>256</v>
      </c>
      <c r="C23" s="283" t="s">
        <v>257</v>
      </c>
      <c r="D23" s="263"/>
      <c r="E23" s="263"/>
      <c r="F23" s="263"/>
      <c r="G23" s="16">
        <f>G24+G25</f>
        <v>0</v>
      </c>
      <c r="H23" s="264"/>
      <c r="I23" s="261" t="s">
        <v>12</v>
      </c>
      <c r="J23" s="261" t="s">
        <v>50</v>
      </c>
      <c r="K23" s="261"/>
      <c r="L23" s="18">
        <v>10000000</v>
      </c>
    </row>
    <row r="24" spans="1:12" x14ac:dyDescent="0.2">
      <c r="A24" s="262"/>
      <c r="B24" s="283" t="s">
        <v>258</v>
      </c>
      <c r="C24" s="283" t="s">
        <v>266</v>
      </c>
      <c r="D24" s="283"/>
      <c r="E24" s="283"/>
      <c r="F24" s="283"/>
      <c r="G24" s="16">
        <v>0</v>
      </c>
      <c r="H24" s="264"/>
      <c r="I24" s="261"/>
      <c r="J24" s="261" t="s">
        <v>52</v>
      </c>
      <c r="K24" s="261"/>
      <c r="L24" s="18">
        <v>10000000</v>
      </c>
    </row>
    <row r="25" spans="1:12" x14ac:dyDescent="0.2">
      <c r="A25" s="262"/>
      <c r="B25" s="283" t="s">
        <v>260</v>
      </c>
      <c r="C25" s="283" t="s">
        <v>267</v>
      </c>
      <c r="D25" s="283"/>
      <c r="E25" s="283"/>
      <c r="F25" s="283"/>
      <c r="G25" s="16">
        <v>0</v>
      </c>
      <c r="H25" s="264"/>
      <c r="I25" s="261"/>
      <c r="J25" s="261" t="s">
        <v>54</v>
      </c>
      <c r="K25" s="263" t="s">
        <v>33</v>
      </c>
      <c r="L25" s="267">
        <v>0</v>
      </c>
    </row>
    <row r="26" spans="1:12" x14ac:dyDescent="0.2">
      <c r="A26" s="262"/>
      <c r="B26" s="283" t="s">
        <v>255</v>
      </c>
      <c r="C26" s="283" t="s">
        <v>261</v>
      </c>
      <c r="D26" s="283"/>
      <c r="E26" s="283"/>
      <c r="F26" s="283"/>
      <c r="G26" s="16">
        <v>0</v>
      </c>
      <c r="H26" s="264"/>
      <c r="I26" s="261" t="s">
        <v>15</v>
      </c>
      <c r="J26" s="261" t="s">
        <v>55</v>
      </c>
      <c r="K26" s="261"/>
      <c r="L26" s="18">
        <v>0</v>
      </c>
    </row>
    <row r="27" spans="1:12" x14ac:dyDescent="0.2">
      <c r="B27" s="283" t="s">
        <v>264</v>
      </c>
      <c r="C27" s="310" t="s">
        <v>43</v>
      </c>
      <c r="D27" s="310"/>
      <c r="E27" s="310"/>
      <c r="F27" s="263" t="s">
        <v>33</v>
      </c>
      <c r="G27" s="16">
        <v>0</v>
      </c>
      <c r="H27" s="264"/>
      <c r="I27" s="261" t="s">
        <v>19</v>
      </c>
      <c r="J27" s="261" t="s">
        <v>57</v>
      </c>
      <c r="K27" s="261"/>
      <c r="L27" s="18">
        <v>0</v>
      </c>
    </row>
    <row r="28" spans="1:12" x14ac:dyDescent="0.2">
      <c r="A28" s="262"/>
      <c r="B28" s="283" t="s">
        <v>268</v>
      </c>
      <c r="C28" s="315" t="s">
        <v>269</v>
      </c>
      <c r="D28" s="316"/>
      <c r="E28" s="316"/>
      <c r="F28" s="283" t="s">
        <v>33</v>
      </c>
      <c r="G28" s="16">
        <v>0</v>
      </c>
      <c r="H28" s="264"/>
      <c r="I28" s="261" t="s">
        <v>22</v>
      </c>
      <c r="J28" s="261" t="s">
        <v>59</v>
      </c>
      <c r="K28" s="261"/>
      <c r="L28" s="18">
        <v>0</v>
      </c>
    </row>
    <row r="29" spans="1:12" x14ac:dyDescent="0.2">
      <c r="A29" s="262"/>
      <c r="B29" s="283" t="s">
        <v>270</v>
      </c>
      <c r="C29" s="315" t="s">
        <v>271</v>
      </c>
      <c r="D29" s="315"/>
      <c r="E29" s="315"/>
      <c r="F29" s="283"/>
      <c r="G29" s="288">
        <v>0</v>
      </c>
      <c r="H29" s="264"/>
      <c r="I29" s="261" t="s">
        <v>25</v>
      </c>
      <c r="J29" s="261" t="s">
        <v>61</v>
      </c>
      <c r="K29" s="261"/>
      <c r="L29" s="18">
        <v>0</v>
      </c>
    </row>
    <row r="30" spans="1:12" x14ac:dyDescent="0.2">
      <c r="A30" s="262"/>
      <c r="B30" s="263" t="s">
        <v>22</v>
      </c>
      <c r="C30" s="310" t="s">
        <v>14</v>
      </c>
      <c r="D30" s="310"/>
      <c r="E30" s="310"/>
      <c r="F30" s="263"/>
      <c r="G30" s="286">
        <f>G31-G32</f>
        <v>0</v>
      </c>
      <c r="H30" s="264"/>
      <c r="I30" s="261" t="s">
        <v>63</v>
      </c>
      <c r="J30" s="261" t="s">
        <v>64</v>
      </c>
      <c r="K30" s="261"/>
      <c r="L30" s="18">
        <v>0</v>
      </c>
    </row>
    <row r="31" spans="1:12" x14ac:dyDescent="0.2">
      <c r="A31" s="262"/>
      <c r="B31" s="263" t="s">
        <v>25</v>
      </c>
      <c r="C31" s="310" t="s">
        <v>45</v>
      </c>
      <c r="D31" s="310"/>
      <c r="E31" s="310"/>
      <c r="F31" s="263"/>
      <c r="G31" s="17">
        <v>0</v>
      </c>
      <c r="H31" s="264"/>
      <c r="I31" s="261" t="s">
        <v>65</v>
      </c>
      <c r="J31" s="261" t="s">
        <v>66</v>
      </c>
      <c r="K31" s="261"/>
      <c r="L31" s="18">
        <v>0</v>
      </c>
    </row>
    <row r="32" spans="1:12" x14ac:dyDescent="0.2">
      <c r="A32" s="262"/>
      <c r="B32" s="283" t="s">
        <v>272</v>
      </c>
      <c r="C32" s="315" t="s">
        <v>273</v>
      </c>
      <c r="D32" s="316"/>
      <c r="E32" s="316"/>
      <c r="F32" s="263"/>
      <c r="G32" s="17">
        <v>0</v>
      </c>
      <c r="H32" s="264"/>
      <c r="I32" s="261" t="s">
        <v>68</v>
      </c>
      <c r="J32" s="261" t="s">
        <v>85</v>
      </c>
      <c r="K32" s="263" t="s">
        <v>33</v>
      </c>
      <c r="L32" s="12">
        <f>-L33-L35+L36</f>
        <v>-926105</v>
      </c>
    </row>
    <row r="33" spans="1:12" x14ac:dyDescent="0.2">
      <c r="B33" s="283" t="s">
        <v>274</v>
      </c>
      <c r="C33" s="310" t="s">
        <v>47</v>
      </c>
      <c r="D33" s="310"/>
      <c r="E33" s="310"/>
      <c r="F33" s="263"/>
      <c r="G33" s="16">
        <v>0</v>
      </c>
      <c r="H33" s="264"/>
      <c r="I33" s="261"/>
      <c r="J33" s="261" t="s">
        <v>70</v>
      </c>
      <c r="K33" s="263" t="s">
        <v>33</v>
      </c>
      <c r="L33" s="18">
        <v>0</v>
      </c>
    </row>
    <row r="34" spans="1:12" x14ac:dyDescent="0.2">
      <c r="B34" s="283"/>
      <c r="C34" s="317"/>
      <c r="D34" s="317"/>
      <c r="E34" s="317"/>
      <c r="F34" s="317"/>
      <c r="G34" s="16"/>
      <c r="H34" s="264"/>
      <c r="I34" s="261"/>
      <c r="J34" s="261"/>
      <c r="K34" s="263"/>
      <c r="L34" s="18"/>
    </row>
    <row r="35" spans="1:12" x14ac:dyDescent="0.2">
      <c r="A35" s="262" t="s">
        <v>5</v>
      </c>
      <c r="B35" s="262" t="s">
        <v>49</v>
      </c>
      <c r="C35" s="310"/>
      <c r="D35" s="310"/>
      <c r="E35" s="310"/>
      <c r="F35" s="263"/>
      <c r="G35" s="10">
        <f>G36-G37-G38</f>
        <v>0</v>
      </c>
      <c r="H35" s="264"/>
      <c r="I35" s="261"/>
      <c r="J35" s="261" t="s">
        <v>71</v>
      </c>
      <c r="K35" s="263" t="s">
        <v>33</v>
      </c>
      <c r="L35" s="18">
        <v>926105</v>
      </c>
    </row>
    <row r="36" spans="1:12" x14ac:dyDescent="0.2">
      <c r="A36" s="262"/>
      <c r="B36" s="263" t="s">
        <v>12</v>
      </c>
      <c r="C36" s="310" t="s">
        <v>51</v>
      </c>
      <c r="D36" s="310"/>
      <c r="E36" s="310"/>
      <c r="F36" s="263"/>
      <c r="G36" s="17">
        <v>0</v>
      </c>
      <c r="H36" s="264"/>
      <c r="I36" s="266"/>
      <c r="J36" s="261" t="s">
        <v>77</v>
      </c>
      <c r="K36" s="261"/>
      <c r="L36" s="18">
        <v>0</v>
      </c>
    </row>
    <row r="37" spans="1:12" x14ac:dyDescent="0.2">
      <c r="A37" s="262"/>
      <c r="B37" s="263"/>
      <c r="C37" s="310" t="s">
        <v>53</v>
      </c>
      <c r="D37" s="310"/>
      <c r="E37" s="310"/>
      <c r="F37" s="263" t="s">
        <v>33</v>
      </c>
      <c r="G37" s="17">
        <v>0</v>
      </c>
      <c r="H37" s="264" t="s">
        <v>6</v>
      </c>
      <c r="I37" s="312" t="s">
        <v>74</v>
      </c>
      <c r="J37" s="312"/>
      <c r="K37" s="261"/>
      <c r="L37" s="12">
        <f>L38+L39</f>
        <v>0</v>
      </c>
    </row>
    <row r="38" spans="1:12" x14ac:dyDescent="0.2">
      <c r="A38" s="262"/>
      <c r="B38" s="263"/>
      <c r="C38" s="313"/>
      <c r="D38" s="313"/>
      <c r="E38" s="313"/>
      <c r="G38" s="17">
        <v>0</v>
      </c>
      <c r="H38" s="264"/>
      <c r="I38" s="261" t="s">
        <v>12</v>
      </c>
      <c r="J38" s="261" t="s">
        <v>75</v>
      </c>
      <c r="K38" s="261"/>
      <c r="L38" s="18">
        <v>0</v>
      </c>
    </row>
    <row r="39" spans="1:12" x14ac:dyDescent="0.2">
      <c r="A39" s="262" t="s">
        <v>6</v>
      </c>
      <c r="B39" s="262" t="s">
        <v>56</v>
      </c>
      <c r="C39" s="310"/>
      <c r="D39" s="310"/>
      <c r="E39" s="310"/>
      <c r="F39" s="263"/>
      <c r="G39" s="9"/>
      <c r="H39" s="264"/>
      <c r="I39" s="261" t="s">
        <v>15</v>
      </c>
      <c r="J39" s="261" t="s">
        <v>77</v>
      </c>
      <c r="K39" s="261"/>
      <c r="L39" s="18">
        <v>0</v>
      </c>
    </row>
    <row r="40" spans="1:12" x14ac:dyDescent="0.2">
      <c r="A40" s="263"/>
      <c r="B40" s="263"/>
      <c r="C40" s="310" t="s">
        <v>58</v>
      </c>
      <c r="D40" s="310"/>
      <c r="E40" s="310"/>
      <c r="F40" s="263"/>
      <c r="G40" s="10">
        <f>G41+G44+G47</f>
        <v>456560.54000000004</v>
      </c>
      <c r="H40" s="264"/>
      <c r="I40" s="261"/>
      <c r="J40" s="261"/>
      <c r="K40" s="261"/>
      <c r="L40" s="265"/>
    </row>
    <row r="41" spans="1:12" x14ac:dyDescent="0.2">
      <c r="A41" s="261"/>
      <c r="B41" s="263"/>
      <c r="C41" s="310" t="s">
        <v>60</v>
      </c>
      <c r="D41" s="310"/>
      <c r="E41" s="310"/>
      <c r="F41" s="263" t="s">
        <v>33</v>
      </c>
      <c r="G41" s="10">
        <f>G42-G43</f>
        <v>0</v>
      </c>
      <c r="H41" s="264"/>
      <c r="I41" s="261"/>
      <c r="J41" s="261"/>
      <c r="K41" s="261"/>
      <c r="L41" s="265"/>
    </row>
    <row r="42" spans="1:12" x14ac:dyDescent="0.2">
      <c r="A42" s="261"/>
      <c r="B42" s="263"/>
      <c r="C42" s="310" t="s">
        <v>62</v>
      </c>
      <c r="D42" s="310"/>
      <c r="E42" s="310"/>
      <c r="F42" s="263" t="s">
        <v>33</v>
      </c>
      <c r="G42" s="17">
        <v>0</v>
      </c>
      <c r="H42" s="264"/>
      <c r="I42" s="261"/>
      <c r="J42" s="261"/>
      <c r="K42" s="261"/>
      <c r="L42" s="265"/>
    </row>
    <row r="43" spans="1:12" x14ac:dyDescent="0.2">
      <c r="A43" s="284" t="s">
        <v>80</v>
      </c>
      <c r="B43" s="262" t="s">
        <v>67</v>
      </c>
      <c r="C43" s="310"/>
      <c r="D43" s="310"/>
      <c r="E43" s="310"/>
      <c r="F43" s="263"/>
      <c r="G43" s="17">
        <v>0</v>
      </c>
      <c r="H43" s="264"/>
      <c r="I43" s="261"/>
      <c r="J43" s="261"/>
      <c r="K43" s="261"/>
      <c r="L43" s="265"/>
    </row>
    <row r="44" spans="1:12" x14ac:dyDescent="0.2">
      <c r="A44" s="261"/>
      <c r="B44" s="263" t="s">
        <v>12</v>
      </c>
      <c r="C44" s="310" t="s">
        <v>69</v>
      </c>
      <c r="D44" s="310"/>
      <c r="E44" s="310"/>
      <c r="F44" s="263"/>
      <c r="G44" s="10">
        <f>G45-G46</f>
        <v>456560.54000000004</v>
      </c>
      <c r="H44" s="264"/>
      <c r="I44" s="261"/>
      <c r="J44" s="261"/>
      <c r="K44" s="261"/>
      <c r="L44" s="265"/>
    </row>
    <row r="45" spans="1:12" x14ac:dyDescent="0.2">
      <c r="A45" s="261"/>
      <c r="B45" s="263"/>
      <c r="C45" s="310" t="s">
        <v>69</v>
      </c>
      <c r="D45" s="310"/>
      <c r="E45" s="310"/>
      <c r="F45" s="263"/>
      <c r="G45" s="17">
        <v>623720.54</v>
      </c>
      <c r="H45" s="264"/>
      <c r="I45" s="261"/>
      <c r="J45" s="261"/>
      <c r="K45" s="261"/>
      <c r="L45" s="265"/>
    </row>
    <row r="46" spans="1:12" x14ac:dyDescent="0.2">
      <c r="A46" s="261"/>
      <c r="B46" s="261"/>
      <c r="C46" s="310" t="s">
        <v>72</v>
      </c>
      <c r="D46" s="310"/>
      <c r="E46" s="310"/>
      <c r="F46" s="263" t="s">
        <v>33</v>
      </c>
      <c r="G46" s="18">
        <v>167160</v>
      </c>
      <c r="H46" s="266"/>
      <c r="I46" s="261"/>
      <c r="J46" s="261"/>
      <c r="K46" s="261"/>
      <c r="L46" s="265"/>
    </row>
    <row r="47" spans="1:12" x14ac:dyDescent="0.2">
      <c r="A47" s="261"/>
      <c r="B47" s="261" t="s">
        <v>15</v>
      </c>
      <c r="C47" s="310" t="s">
        <v>73</v>
      </c>
      <c r="D47" s="310"/>
      <c r="E47" s="310"/>
      <c r="F47" s="261"/>
      <c r="G47" s="12">
        <f>G48-G49</f>
        <v>0</v>
      </c>
      <c r="H47" s="266"/>
      <c r="I47" s="261"/>
      <c r="J47" s="261"/>
      <c r="K47" s="261"/>
      <c r="L47" s="265"/>
    </row>
    <row r="48" spans="1:12" x14ac:dyDescent="0.2">
      <c r="A48" s="261"/>
      <c r="B48" s="261"/>
      <c r="C48" s="310" t="s">
        <v>73</v>
      </c>
      <c r="D48" s="310"/>
      <c r="E48" s="310"/>
      <c r="F48" s="261"/>
      <c r="G48" s="18">
        <v>0</v>
      </c>
      <c r="H48" s="266"/>
      <c r="I48" s="261"/>
      <c r="J48" s="261"/>
      <c r="K48" s="261"/>
      <c r="L48" s="265"/>
    </row>
    <row r="49" spans="1:12" x14ac:dyDescent="0.2">
      <c r="B49" s="261"/>
      <c r="C49" s="310" t="s">
        <v>76</v>
      </c>
      <c r="D49" s="310"/>
      <c r="E49" s="310"/>
      <c r="F49" s="263" t="s">
        <v>33</v>
      </c>
      <c r="G49" s="18">
        <v>0</v>
      </c>
      <c r="H49" s="266"/>
      <c r="I49" s="261"/>
      <c r="J49" s="261"/>
      <c r="K49" s="261"/>
      <c r="L49" s="265"/>
    </row>
    <row r="50" spans="1:12" x14ac:dyDescent="0.2">
      <c r="A50" s="261"/>
      <c r="B50" s="261" t="s">
        <v>19</v>
      </c>
      <c r="C50" s="310" t="s">
        <v>84</v>
      </c>
      <c r="D50" s="310"/>
      <c r="E50" s="310"/>
      <c r="F50" s="261"/>
      <c r="G50" s="265"/>
      <c r="H50" s="266"/>
      <c r="I50" s="261"/>
      <c r="J50" s="261"/>
      <c r="K50" s="261"/>
      <c r="L50" s="265"/>
    </row>
    <row r="51" spans="1:12" x14ac:dyDescent="0.2">
      <c r="C51" s="310" t="s">
        <v>78</v>
      </c>
      <c r="D51" s="310"/>
      <c r="E51" s="310"/>
      <c r="F51" s="261"/>
      <c r="H51" s="266"/>
      <c r="I51" s="261"/>
      <c r="J51" s="261"/>
      <c r="K51" s="261"/>
      <c r="L51" s="265"/>
    </row>
    <row r="52" spans="1:12" x14ac:dyDescent="0.2">
      <c r="A52" s="266"/>
      <c r="B52" s="261"/>
      <c r="C52" s="310" t="s">
        <v>79</v>
      </c>
      <c r="D52" s="310"/>
      <c r="E52" s="310"/>
      <c r="F52" s="263" t="s">
        <v>33</v>
      </c>
      <c r="G52" s="261"/>
      <c r="H52" s="264"/>
      <c r="I52" s="261"/>
      <c r="J52" s="261"/>
      <c r="K52" s="261"/>
      <c r="L52" s="265"/>
    </row>
    <row r="53" spans="1:12" x14ac:dyDescent="0.2">
      <c r="A53" s="266"/>
      <c r="B53" s="261"/>
      <c r="C53" s="263"/>
      <c r="D53" s="263"/>
      <c r="E53" s="263"/>
      <c r="F53" s="263"/>
      <c r="G53" s="261"/>
      <c r="H53" s="264"/>
      <c r="I53" s="261"/>
      <c r="J53" s="261"/>
      <c r="K53" s="261"/>
      <c r="L53" s="265"/>
    </row>
    <row r="54" spans="1:12" ht="13.5" thickBot="1" x14ac:dyDescent="0.25">
      <c r="A54" s="266" t="s">
        <v>80</v>
      </c>
      <c r="B54" s="284" t="s">
        <v>81</v>
      </c>
      <c r="C54" s="311"/>
      <c r="D54" s="311"/>
      <c r="E54" s="311"/>
      <c r="F54" s="311"/>
      <c r="G54" s="285">
        <v>4501</v>
      </c>
      <c r="H54" s="303"/>
      <c r="I54" s="304"/>
      <c r="J54" s="304"/>
      <c r="K54" s="304"/>
      <c r="L54" s="265"/>
    </row>
    <row r="55" spans="1:12" ht="14.25" thickTop="1" thickBot="1" x14ac:dyDescent="0.25">
      <c r="A55" s="305" t="s">
        <v>82</v>
      </c>
      <c r="B55" s="306"/>
      <c r="C55" s="306"/>
      <c r="D55" s="306"/>
      <c r="E55" s="306"/>
      <c r="F55" s="307"/>
      <c r="G55" s="15">
        <f>G40+G35+G30+G14+G10+G3+G54</f>
        <v>10694431.539999999</v>
      </c>
      <c r="H55" s="308" t="s">
        <v>83</v>
      </c>
      <c r="I55" s="309"/>
      <c r="J55" s="309"/>
      <c r="K55" s="268"/>
      <c r="L55" s="19">
        <f>L3+L9+L22+L20+L37</f>
        <v>10694431.539999999</v>
      </c>
    </row>
    <row r="56" spans="1:12" ht="13.5" thickTop="1" x14ac:dyDescent="0.2">
      <c r="A56" s="266"/>
      <c r="B56" s="266"/>
      <c r="C56" s="266"/>
      <c r="D56" s="266"/>
      <c r="E56" s="266"/>
      <c r="F56" s="261"/>
      <c r="G56" s="45">
        <v>0</v>
      </c>
      <c r="L56" s="45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00000000-0004-0000-0600-000000000000}"/>
  </hyperlink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56"/>
  <sheetViews>
    <sheetView topLeftCell="A30" workbookViewId="0">
      <selection activeCell="C45" sqref="C45:E45"/>
    </sheetView>
  </sheetViews>
  <sheetFormatPr defaultRowHeight="12.75" x14ac:dyDescent="0.2"/>
  <cols>
    <col min="1" max="1" width="4" style="11" customWidth="1"/>
    <col min="2" max="4" width="9.140625" style="11"/>
    <col min="5" max="5" width="12.5703125" style="11" customWidth="1"/>
    <col min="6" max="6" width="9.140625" style="11"/>
    <col min="7" max="7" width="12.5703125" style="11" customWidth="1"/>
    <col min="8" max="8" width="4.140625" style="11" customWidth="1"/>
    <col min="9" max="9" width="9.140625" style="11"/>
    <col min="10" max="10" width="22.28515625" style="11" customWidth="1"/>
    <col min="11" max="11" width="13.42578125" style="11" customWidth="1"/>
    <col min="12" max="12" width="18.5703125" style="11" bestFit="1" customWidth="1"/>
    <col min="13" max="14" width="20.28515625" style="11" bestFit="1" customWidth="1"/>
    <col min="15" max="15" width="18.7109375" style="11" bestFit="1" customWidth="1"/>
    <col min="16" max="16384" width="9.140625" style="11"/>
  </cols>
  <sheetData>
    <row r="1" spans="1:12" x14ac:dyDescent="0.2">
      <c r="A1" s="279" t="s">
        <v>283</v>
      </c>
      <c r="B1" s="280"/>
      <c r="C1" s="281"/>
      <c r="D1" s="280"/>
    </row>
    <row r="2" spans="1:12" x14ac:dyDescent="0.2">
      <c r="A2" s="320" t="s">
        <v>8</v>
      </c>
      <c r="B2" s="320"/>
      <c r="C2" s="320"/>
      <c r="D2" s="320"/>
      <c r="E2" s="320"/>
      <c r="F2" s="270"/>
      <c r="G2" s="271"/>
      <c r="H2" s="321" t="s">
        <v>9</v>
      </c>
      <c r="I2" s="322"/>
      <c r="J2" s="322"/>
      <c r="K2" s="272"/>
      <c r="L2" s="273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59"/>
      <c r="G3" s="274">
        <f>G4+G5+G6+G7+G8-0.1</f>
        <v>18296117.039999999</v>
      </c>
      <c r="H3" s="260" t="s">
        <v>0</v>
      </c>
      <c r="I3" s="324" t="s">
        <v>11</v>
      </c>
      <c r="J3" s="324"/>
      <c r="K3" s="261"/>
      <c r="L3" s="14">
        <f>L4+L5+L6+L7</f>
        <v>34367744.100000001</v>
      </c>
    </row>
    <row r="4" spans="1:12" x14ac:dyDescent="0.2">
      <c r="A4" s="262"/>
      <c r="B4" s="263" t="s">
        <v>12</v>
      </c>
      <c r="C4" s="310" t="s">
        <v>13</v>
      </c>
      <c r="D4" s="310"/>
      <c r="E4" s="310"/>
      <c r="F4" s="263"/>
      <c r="G4" s="16">
        <v>1578300.39</v>
      </c>
      <c r="H4" s="264"/>
      <c r="I4" s="261" t="s">
        <v>12</v>
      </c>
      <c r="J4" s="261" t="s">
        <v>14</v>
      </c>
      <c r="K4" s="261"/>
      <c r="L4" s="18">
        <v>18434503.66</v>
      </c>
    </row>
    <row r="5" spans="1:12" x14ac:dyDescent="0.2">
      <c r="A5" s="262"/>
      <c r="B5" s="263" t="s">
        <v>15</v>
      </c>
      <c r="C5" s="310" t="s">
        <v>16</v>
      </c>
      <c r="D5" s="310"/>
      <c r="E5" s="310"/>
      <c r="F5" s="263"/>
      <c r="G5" s="16">
        <v>0</v>
      </c>
      <c r="H5" s="264"/>
      <c r="I5" s="261" t="s">
        <v>17</v>
      </c>
      <c r="J5" s="261" t="s">
        <v>18</v>
      </c>
      <c r="K5" s="261"/>
      <c r="L5" s="18">
        <v>0</v>
      </c>
    </row>
    <row r="6" spans="1:12" x14ac:dyDescent="0.2">
      <c r="A6" s="262"/>
      <c r="B6" s="263" t="s">
        <v>19</v>
      </c>
      <c r="C6" s="310" t="s">
        <v>20</v>
      </c>
      <c r="D6" s="310"/>
      <c r="E6" s="310"/>
      <c r="F6" s="263"/>
      <c r="G6" s="16">
        <v>0</v>
      </c>
      <c r="H6" s="264"/>
      <c r="I6" s="261" t="s">
        <v>19</v>
      </c>
      <c r="J6" s="261" t="s">
        <v>21</v>
      </c>
      <c r="K6" s="261"/>
      <c r="L6" s="18">
        <v>4028338.06</v>
      </c>
    </row>
    <row r="7" spans="1:12" x14ac:dyDescent="0.2">
      <c r="A7" s="262"/>
      <c r="B7" s="263" t="s">
        <v>22</v>
      </c>
      <c r="C7" s="310" t="s">
        <v>23</v>
      </c>
      <c r="D7" s="310"/>
      <c r="E7" s="310"/>
      <c r="F7" s="263"/>
      <c r="G7" s="16">
        <v>16717816.75</v>
      </c>
      <c r="H7" s="264"/>
      <c r="I7" s="261" t="s">
        <v>22</v>
      </c>
      <c r="J7" s="261" t="s">
        <v>24</v>
      </c>
      <c r="K7" s="261"/>
      <c r="L7" s="18">
        <v>11904902.380000001</v>
      </c>
    </row>
    <row r="8" spans="1:12" x14ac:dyDescent="0.2">
      <c r="A8" s="262"/>
      <c r="B8" s="263" t="s">
        <v>25</v>
      </c>
      <c r="C8" s="310" t="s">
        <v>26</v>
      </c>
      <c r="D8" s="310"/>
      <c r="E8" s="310"/>
      <c r="F8" s="263"/>
      <c r="G8" s="16">
        <v>0</v>
      </c>
      <c r="H8" s="264"/>
      <c r="I8" s="261"/>
      <c r="J8" s="261"/>
      <c r="K8" s="261"/>
      <c r="L8" s="265"/>
    </row>
    <row r="9" spans="1:12" x14ac:dyDescent="0.2">
      <c r="A9" s="263"/>
      <c r="B9" s="263"/>
      <c r="C9" s="310"/>
      <c r="D9" s="310"/>
      <c r="E9" s="310"/>
      <c r="F9" s="263"/>
      <c r="G9" s="263"/>
      <c r="H9" s="264" t="s">
        <v>3</v>
      </c>
      <c r="I9" s="312" t="s">
        <v>27</v>
      </c>
      <c r="J9" s="312"/>
      <c r="K9" s="261"/>
      <c r="L9" s="12">
        <f>L11+L14+L18-L17</f>
        <v>32952251.659999996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63"/>
      <c r="G10" s="13">
        <f>G11-G12</f>
        <v>37663593.600000001</v>
      </c>
      <c r="H10" s="264" t="s">
        <v>1</v>
      </c>
      <c r="I10" s="314" t="s">
        <v>29</v>
      </c>
      <c r="J10" s="314"/>
      <c r="K10" s="261"/>
      <c r="L10" s="12">
        <f>L11+L14</f>
        <v>38553687.299999997</v>
      </c>
    </row>
    <row r="11" spans="1:12" x14ac:dyDescent="0.2">
      <c r="A11" s="262"/>
      <c r="B11" s="263" t="s">
        <v>12</v>
      </c>
      <c r="C11" s="310" t="s">
        <v>30</v>
      </c>
      <c r="D11" s="310"/>
      <c r="E11" s="310"/>
      <c r="F11" s="263"/>
      <c r="G11" s="16">
        <v>37663593.600000001</v>
      </c>
      <c r="H11" s="264"/>
      <c r="I11" s="261" t="s">
        <v>12</v>
      </c>
      <c r="J11" s="261" t="s">
        <v>31</v>
      </c>
      <c r="K11" s="261"/>
      <c r="L11" s="12">
        <f>L12-L13</f>
        <v>27770791.790000003</v>
      </c>
    </row>
    <row r="12" spans="1:12" x14ac:dyDescent="0.2">
      <c r="A12" s="262"/>
      <c r="B12" s="263" t="s">
        <v>15</v>
      </c>
      <c r="C12" s="310" t="s">
        <v>32</v>
      </c>
      <c r="D12" s="310"/>
      <c r="E12" s="310"/>
      <c r="F12" s="263" t="s">
        <v>33</v>
      </c>
      <c r="G12" s="16">
        <v>0</v>
      </c>
      <c r="H12" s="264"/>
      <c r="I12" s="261"/>
      <c r="J12" s="261" t="s">
        <v>31</v>
      </c>
      <c r="K12" s="261"/>
      <c r="L12" s="18">
        <v>41329509.950000003</v>
      </c>
    </row>
    <row r="13" spans="1:12" x14ac:dyDescent="0.2">
      <c r="A13" s="263"/>
      <c r="B13" s="263"/>
      <c r="C13" s="310"/>
      <c r="D13" s="310"/>
      <c r="E13" s="310"/>
      <c r="F13" s="263"/>
      <c r="G13" s="263"/>
      <c r="H13" s="264"/>
      <c r="I13" s="261"/>
      <c r="J13" s="261" t="s">
        <v>34</v>
      </c>
      <c r="K13" s="263" t="s">
        <v>33</v>
      </c>
      <c r="L13" s="18">
        <v>13558718.16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63"/>
      <c r="G14" s="13">
        <f>G15+G22+G33-G20-G27</f>
        <v>30326999.77</v>
      </c>
      <c r="H14" s="264"/>
      <c r="I14" s="261" t="s">
        <v>15</v>
      </c>
      <c r="J14" s="261" t="s">
        <v>36</v>
      </c>
      <c r="K14" s="261"/>
      <c r="L14" s="12">
        <f>L15-L16</f>
        <v>10782895.509999998</v>
      </c>
    </row>
    <row r="15" spans="1:12" x14ac:dyDescent="0.2">
      <c r="A15" s="262"/>
      <c r="B15" s="263" t="s">
        <v>37</v>
      </c>
      <c r="C15" s="310" t="s">
        <v>38</v>
      </c>
      <c r="D15" s="310"/>
      <c r="E15" s="310"/>
      <c r="F15" s="263"/>
      <c r="G15" s="16">
        <f>G16+G19</f>
        <v>4378893.7</v>
      </c>
      <c r="H15" s="264"/>
      <c r="I15" s="261"/>
      <c r="J15" s="261" t="s">
        <v>36</v>
      </c>
      <c r="K15" s="261"/>
      <c r="L15" s="18">
        <v>19045275.129999999</v>
      </c>
    </row>
    <row r="16" spans="1:12" x14ac:dyDescent="0.2">
      <c r="A16" s="262"/>
      <c r="B16" s="283" t="s">
        <v>256</v>
      </c>
      <c r="C16" s="283" t="s">
        <v>257</v>
      </c>
      <c r="D16" s="263"/>
      <c r="E16" s="263"/>
      <c r="F16" s="263"/>
      <c r="G16" s="16">
        <f>G18+G17</f>
        <v>1297321.32</v>
      </c>
      <c r="H16" s="264"/>
      <c r="I16" s="261"/>
      <c r="J16" s="261" t="s">
        <v>40</v>
      </c>
      <c r="K16" s="263" t="s">
        <v>33</v>
      </c>
      <c r="L16" s="18">
        <v>8262379.6200000001</v>
      </c>
    </row>
    <row r="17" spans="1:12" x14ac:dyDescent="0.2">
      <c r="A17" s="262"/>
      <c r="B17" s="283" t="s">
        <v>258</v>
      </c>
      <c r="C17" s="315" t="s">
        <v>259</v>
      </c>
      <c r="D17" s="315"/>
      <c r="E17" s="315"/>
      <c r="F17" s="283"/>
      <c r="G17" s="16">
        <v>31994.560000000001</v>
      </c>
      <c r="H17" s="264"/>
      <c r="I17" s="261" t="s">
        <v>19</v>
      </c>
      <c r="J17" s="45" t="s">
        <v>248</v>
      </c>
      <c r="K17" s="261"/>
      <c r="L17" s="282">
        <v>5601435.6399999997</v>
      </c>
    </row>
    <row r="18" spans="1:12" x14ac:dyDescent="0.2">
      <c r="A18" s="262"/>
      <c r="B18" s="283" t="s">
        <v>260</v>
      </c>
      <c r="C18" s="315" t="s">
        <v>262</v>
      </c>
      <c r="D18" s="315"/>
      <c r="E18" s="315"/>
      <c r="F18" s="283"/>
      <c r="G18" s="16">
        <v>1265326.76</v>
      </c>
      <c r="H18" s="264" t="s">
        <v>2</v>
      </c>
      <c r="I18" s="314" t="s">
        <v>44</v>
      </c>
      <c r="J18" s="314"/>
      <c r="K18" s="261"/>
      <c r="L18" s="18">
        <v>0</v>
      </c>
    </row>
    <row r="19" spans="1:12" x14ac:dyDescent="0.2">
      <c r="A19" s="262"/>
      <c r="B19" s="283" t="s">
        <v>263</v>
      </c>
      <c r="C19" s="315" t="s">
        <v>261</v>
      </c>
      <c r="D19" s="315"/>
      <c r="E19" s="315"/>
      <c r="F19" s="283"/>
      <c r="G19" s="16">
        <v>3081572.38</v>
      </c>
      <c r="H19" s="264"/>
      <c r="I19" s="261"/>
      <c r="J19" s="261"/>
      <c r="K19" s="261"/>
      <c r="L19" s="265"/>
    </row>
    <row r="20" spans="1:12" x14ac:dyDescent="0.2">
      <c r="A20" s="262"/>
      <c r="B20" s="283" t="s">
        <v>264</v>
      </c>
      <c r="C20" s="310" t="s">
        <v>39</v>
      </c>
      <c r="D20" s="310"/>
      <c r="E20" s="310"/>
      <c r="F20" s="263" t="s">
        <v>33</v>
      </c>
      <c r="G20" s="16">
        <v>15176.43</v>
      </c>
      <c r="H20" s="264" t="s">
        <v>4</v>
      </c>
      <c r="I20" s="312" t="s">
        <v>46</v>
      </c>
      <c r="J20" s="312"/>
      <c r="K20" s="261"/>
      <c r="L20" s="18">
        <v>0</v>
      </c>
    </row>
    <row r="21" spans="1:12" x14ac:dyDescent="0.2">
      <c r="A21" s="262"/>
      <c r="B21" s="283" t="s">
        <v>268</v>
      </c>
      <c r="C21" s="318" t="s">
        <v>275</v>
      </c>
      <c r="D21" s="310"/>
      <c r="E21" s="310"/>
      <c r="F21" s="283" t="s">
        <v>33</v>
      </c>
      <c r="G21" s="16">
        <v>0</v>
      </c>
      <c r="H21" s="264"/>
      <c r="I21" s="261"/>
      <c r="J21" s="261"/>
      <c r="K21" s="261"/>
      <c r="L21" s="265"/>
    </row>
    <row r="22" spans="1:12" x14ac:dyDescent="0.2">
      <c r="A22" s="262"/>
      <c r="B22" s="283" t="s">
        <v>265</v>
      </c>
      <c r="C22" s="310" t="s">
        <v>41</v>
      </c>
      <c r="D22" s="310"/>
      <c r="E22" s="310"/>
      <c r="F22" s="263"/>
      <c r="G22" s="16">
        <f>G23+G26</f>
        <v>25718841.699999999</v>
      </c>
      <c r="H22" s="264" t="s">
        <v>5</v>
      </c>
      <c r="I22" s="312" t="s">
        <v>48</v>
      </c>
      <c r="J22" s="312"/>
      <c r="K22" s="261"/>
      <c r="L22" s="12">
        <f>L23+L28+L29+L30+L32</f>
        <v>9734757.9600000009</v>
      </c>
    </row>
    <row r="23" spans="1:12" x14ac:dyDescent="0.2">
      <c r="A23" s="262"/>
      <c r="B23" s="283" t="s">
        <v>256</v>
      </c>
      <c r="C23" s="283" t="s">
        <v>257</v>
      </c>
      <c r="D23" s="263"/>
      <c r="E23" s="263"/>
      <c r="F23" s="263"/>
      <c r="G23" s="16">
        <v>8278239.6799999997</v>
      </c>
      <c r="H23" s="264"/>
      <c r="I23" s="261" t="s">
        <v>12</v>
      </c>
      <c r="J23" s="261" t="s">
        <v>50</v>
      </c>
      <c r="K23" s="261"/>
      <c r="L23" s="18">
        <v>9732000</v>
      </c>
    </row>
    <row r="24" spans="1:12" x14ac:dyDescent="0.2">
      <c r="A24" s="262"/>
      <c r="B24" s="283" t="s">
        <v>258</v>
      </c>
      <c r="C24" s="283" t="s">
        <v>266</v>
      </c>
      <c r="D24" s="283"/>
      <c r="E24" s="283"/>
      <c r="F24" s="283"/>
      <c r="G24" s="16">
        <v>3143371.95</v>
      </c>
      <c r="H24" s="264"/>
      <c r="I24" s="261"/>
      <c r="J24" s="261" t="s">
        <v>52</v>
      </c>
      <c r="K24" s="261"/>
      <c r="L24" s="18">
        <v>0</v>
      </c>
    </row>
    <row r="25" spans="1:12" x14ac:dyDescent="0.2">
      <c r="A25" s="262"/>
      <c r="B25" s="283" t="s">
        <v>260</v>
      </c>
      <c r="C25" s="283" t="s">
        <v>267</v>
      </c>
      <c r="D25" s="283"/>
      <c r="E25" s="283"/>
      <c r="F25" s="283"/>
      <c r="G25" s="16">
        <v>5134867.7300000004</v>
      </c>
      <c r="H25" s="264"/>
      <c r="I25" s="261"/>
      <c r="J25" s="261" t="s">
        <v>54</v>
      </c>
      <c r="K25" s="263" t="s">
        <v>33</v>
      </c>
      <c r="L25" s="267">
        <v>0</v>
      </c>
    </row>
    <row r="26" spans="1:12" x14ac:dyDescent="0.2">
      <c r="A26" s="262"/>
      <c r="B26" s="283" t="s">
        <v>255</v>
      </c>
      <c r="C26" s="283" t="s">
        <v>261</v>
      </c>
      <c r="D26" s="283"/>
      <c r="E26" s="283"/>
      <c r="F26" s="283"/>
      <c r="G26" s="16">
        <v>17440602.02</v>
      </c>
      <c r="H26" s="264"/>
      <c r="I26" s="261" t="s">
        <v>15</v>
      </c>
      <c r="J26" s="261" t="s">
        <v>55</v>
      </c>
      <c r="K26" s="261"/>
      <c r="L26" s="18">
        <v>0</v>
      </c>
    </row>
    <row r="27" spans="1:12" x14ac:dyDescent="0.2">
      <c r="B27" s="283" t="s">
        <v>264</v>
      </c>
      <c r="C27" s="310" t="s">
        <v>43</v>
      </c>
      <c r="D27" s="310"/>
      <c r="E27" s="310"/>
      <c r="F27" s="263" t="s">
        <v>33</v>
      </c>
      <c r="G27" s="16">
        <v>6851.32</v>
      </c>
      <c r="H27" s="264"/>
      <c r="I27" s="261" t="s">
        <v>19</v>
      </c>
      <c r="J27" s="261" t="s">
        <v>57</v>
      </c>
      <c r="K27" s="261"/>
      <c r="L27" s="18">
        <v>0</v>
      </c>
    </row>
    <row r="28" spans="1:12" x14ac:dyDescent="0.2">
      <c r="A28" s="262"/>
      <c r="B28" s="283" t="s">
        <v>268</v>
      </c>
      <c r="C28" s="315" t="s">
        <v>269</v>
      </c>
      <c r="D28" s="316"/>
      <c r="E28" s="316"/>
      <c r="F28" s="283" t="s">
        <v>33</v>
      </c>
      <c r="G28" s="16">
        <v>0</v>
      </c>
      <c r="H28" s="264"/>
      <c r="I28" s="261" t="s">
        <v>22</v>
      </c>
      <c r="J28" s="261" t="s">
        <v>59</v>
      </c>
      <c r="K28" s="261"/>
      <c r="L28" s="18">
        <v>2757.96</v>
      </c>
    </row>
    <row r="29" spans="1:12" x14ac:dyDescent="0.2">
      <c r="A29" s="262"/>
      <c r="B29" s="283" t="s">
        <v>270</v>
      </c>
      <c r="C29" s="315" t="s">
        <v>271</v>
      </c>
      <c r="D29" s="315"/>
      <c r="E29" s="315"/>
      <c r="F29" s="283"/>
      <c r="G29" s="288">
        <v>0</v>
      </c>
      <c r="H29" s="264"/>
      <c r="I29" s="261" t="s">
        <v>25</v>
      </c>
      <c r="J29" s="261" t="s">
        <v>61</v>
      </c>
      <c r="K29" s="261"/>
      <c r="L29" s="18">
        <v>0</v>
      </c>
    </row>
    <row r="30" spans="1:12" x14ac:dyDescent="0.2">
      <c r="A30" s="262"/>
      <c r="B30" s="263" t="s">
        <v>22</v>
      </c>
      <c r="C30" s="310" t="s">
        <v>14</v>
      </c>
      <c r="D30" s="310"/>
      <c r="E30" s="310"/>
      <c r="F30" s="263"/>
      <c r="G30" s="286">
        <f>G31-G32</f>
        <v>0</v>
      </c>
      <c r="H30" s="264"/>
      <c r="I30" s="261" t="s">
        <v>63</v>
      </c>
      <c r="J30" s="261" t="s">
        <v>64</v>
      </c>
      <c r="K30" s="261"/>
      <c r="L30" s="18">
        <v>0</v>
      </c>
    </row>
    <row r="31" spans="1:12" x14ac:dyDescent="0.2">
      <c r="A31" s="262"/>
      <c r="B31" s="263" t="s">
        <v>25</v>
      </c>
      <c r="C31" s="310" t="s">
        <v>45</v>
      </c>
      <c r="D31" s="310"/>
      <c r="E31" s="310"/>
      <c r="F31" s="263"/>
      <c r="G31" s="17">
        <v>0</v>
      </c>
      <c r="H31" s="264"/>
      <c r="I31" s="261" t="s">
        <v>65</v>
      </c>
      <c r="J31" s="261" t="s">
        <v>66</v>
      </c>
      <c r="K31" s="261"/>
      <c r="L31" s="18">
        <v>0</v>
      </c>
    </row>
    <row r="32" spans="1:12" x14ac:dyDescent="0.2">
      <c r="A32" s="262"/>
      <c r="B32" s="283" t="s">
        <v>272</v>
      </c>
      <c r="C32" s="315" t="s">
        <v>273</v>
      </c>
      <c r="D32" s="316"/>
      <c r="E32" s="316"/>
      <c r="F32" s="263"/>
      <c r="G32" s="17">
        <v>0</v>
      </c>
      <c r="H32" s="264"/>
      <c r="I32" s="261" t="s">
        <v>68</v>
      </c>
      <c r="J32" s="261" t="s">
        <v>85</v>
      </c>
      <c r="K32" s="263" t="s">
        <v>33</v>
      </c>
      <c r="L32" s="12">
        <f>-L33-L35+L36</f>
        <v>0</v>
      </c>
    </row>
    <row r="33" spans="1:12" x14ac:dyDescent="0.2">
      <c r="B33" s="283" t="s">
        <v>274</v>
      </c>
      <c r="C33" s="310" t="s">
        <v>47</v>
      </c>
      <c r="D33" s="310"/>
      <c r="E33" s="310"/>
      <c r="F33" s="263"/>
      <c r="G33" s="16">
        <v>251292.12</v>
      </c>
      <c r="H33" s="264"/>
      <c r="I33" s="261"/>
      <c r="J33" s="261" t="s">
        <v>70</v>
      </c>
      <c r="K33" s="263" t="s">
        <v>33</v>
      </c>
      <c r="L33" s="18">
        <v>0</v>
      </c>
    </row>
    <row r="34" spans="1:12" x14ac:dyDescent="0.2">
      <c r="B34" s="283"/>
      <c r="C34" s="317"/>
      <c r="D34" s="317"/>
      <c r="E34" s="317"/>
      <c r="F34" s="317"/>
      <c r="G34" s="16"/>
      <c r="H34" s="264"/>
      <c r="I34" s="261"/>
      <c r="J34" s="261"/>
      <c r="K34" s="263"/>
      <c r="L34" s="18"/>
    </row>
    <row r="35" spans="1:12" x14ac:dyDescent="0.2">
      <c r="A35" s="262" t="s">
        <v>5</v>
      </c>
      <c r="B35" s="262" t="s">
        <v>49</v>
      </c>
      <c r="C35" s="310"/>
      <c r="D35" s="310"/>
      <c r="E35" s="310"/>
      <c r="F35" s="263"/>
      <c r="G35" s="10">
        <f>G36-G37-G38</f>
        <v>0</v>
      </c>
      <c r="H35" s="264"/>
      <c r="I35" s="261"/>
      <c r="J35" s="261" t="s">
        <v>71</v>
      </c>
      <c r="K35" s="263" t="s">
        <v>33</v>
      </c>
      <c r="L35" s="18">
        <v>0</v>
      </c>
    </row>
    <row r="36" spans="1:12" x14ac:dyDescent="0.2">
      <c r="A36" s="262"/>
      <c r="B36" s="263" t="s">
        <v>12</v>
      </c>
      <c r="C36" s="310" t="s">
        <v>51</v>
      </c>
      <c r="D36" s="310"/>
      <c r="E36" s="310"/>
      <c r="F36" s="263"/>
      <c r="G36" s="17">
        <v>0</v>
      </c>
      <c r="H36" s="264"/>
      <c r="I36" s="266"/>
      <c r="J36" s="261" t="s">
        <v>77</v>
      </c>
      <c r="K36" s="261"/>
      <c r="L36" s="18">
        <v>0</v>
      </c>
    </row>
    <row r="37" spans="1:12" x14ac:dyDescent="0.2">
      <c r="A37" s="262"/>
      <c r="B37" s="263"/>
      <c r="C37" s="310" t="s">
        <v>53</v>
      </c>
      <c r="D37" s="310"/>
      <c r="E37" s="310"/>
      <c r="F37" s="263" t="s">
        <v>33</v>
      </c>
      <c r="G37" s="17">
        <v>0</v>
      </c>
      <c r="H37" s="264" t="s">
        <v>6</v>
      </c>
      <c r="I37" s="312" t="s">
        <v>74</v>
      </c>
      <c r="J37" s="312"/>
      <c r="K37" s="261"/>
      <c r="L37" s="12">
        <f>L38+L39</f>
        <v>11756258.65</v>
      </c>
    </row>
    <row r="38" spans="1:12" x14ac:dyDescent="0.2">
      <c r="A38" s="262"/>
      <c r="B38" s="263"/>
      <c r="C38" s="313"/>
      <c r="D38" s="313"/>
      <c r="E38" s="313"/>
      <c r="G38" s="17">
        <v>0</v>
      </c>
      <c r="H38" s="264"/>
      <c r="I38" s="261" t="s">
        <v>12</v>
      </c>
      <c r="J38" s="261" t="s">
        <v>75</v>
      </c>
      <c r="K38" s="261"/>
      <c r="L38" s="18">
        <v>10225881.550000001</v>
      </c>
    </row>
    <row r="39" spans="1:12" x14ac:dyDescent="0.2">
      <c r="A39" s="262" t="s">
        <v>6</v>
      </c>
      <c r="B39" s="262" t="s">
        <v>56</v>
      </c>
      <c r="C39" s="310"/>
      <c r="D39" s="310"/>
      <c r="E39" s="310"/>
      <c r="F39" s="263"/>
      <c r="G39" s="9"/>
      <c r="H39" s="264"/>
      <c r="I39" s="261" t="s">
        <v>15</v>
      </c>
      <c r="J39" s="261" t="s">
        <v>77</v>
      </c>
      <c r="K39" s="261"/>
      <c r="L39" s="18">
        <v>1530377.1</v>
      </c>
    </row>
    <row r="40" spans="1:12" x14ac:dyDescent="0.2">
      <c r="A40" s="263"/>
      <c r="B40" s="263"/>
      <c r="C40" s="310" t="s">
        <v>58</v>
      </c>
      <c r="D40" s="310"/>
      <c r="E40" s="310"/>
      <c r="F40" s="263"/>
      <c r="G40" s="10">
        <f>G41+G44+G47</f>
        <v>2521094.96</v>
      </c>
      <c r="H40" s="264"/>
      <c r="I40" s="261"/>
      <c r="J40" s="261"/>
      <c r="K40" s="261"/>
      <c r="L40" s="265"/>
    </row>
    <row r="41" spans="1:12" x14ac:dyDescent="0.2">
      <c r="A41" s="261"/>
      <c r="B41" s="263"/>
      <c r="C41" s="310" t="s">
        <v>60</v>
      </c>
      <c r="D41" s="310"/>
      <c r="E41" s="310"/>
      <c r="F41" s="263" t="s">
        <v>33</v>
      </c>
      <c r="G41" s="10">
        <f>G42-G43</f>
        <v>0</v>
      </c>
      <c r="H41" s="264"/>
      <c r="I41" s="261"/>
      <c r="J41" s="261"/>
      <c r="K41" s="261"/>
      <c r="L41" s="265"/>
    </row>
    <row r="42" spans="1:12" x14ac:dyDescent="0.2">
      <c r="A42" s="261"/>
      <c r="B42" s="263"/>
      <c r="C42" s="310" t="s">
        <v>62</v>
      </c>
      <c r="D42" s="310"/>
      <c r="E42" s="310"/>
      <c r="F42" s="263" t="s">
        <v>33</v>
      </c>
      <c r="G42" s="17">
        <v>0</v>
      </c>
      <c r="H42" s="264"/>
      <c r="I42" s="261"/>
      <c r="J42" s="261"/>
      <c r="K42" s="261"/>
      <c r="L42" s="265"/>
    </row>
    <row r="43" spans="1:12" x14ac:dyDescent="0.2">
      <c r="A43" s="284" t="s">
        <v>80</v>
      </c>
      <c r="B43" s="262" t="s">
        <v>67</v>
      </c>
      <c r="C43" s="310"/>
      <c r="D43" s="310"/>
      <c r="E43" s="310"/>
      <c r="F43" s="263"/>
      <c r="G43" s="17">
        <v>0</v>
      </c>
      <c r="H43" s="264"/>
      <c r="I43" s="261"/>
      <c r="J43" s="261"/>
      <c r="K43" s="261"/>
      <c r="L43" s="265"/>
    </row>
    <row r="44" spans="1:12" x14ac:dyDescent="0.2">
      <c r="A44" s="261"/>
      <c r="B44" s="263" t="s">
        <v>12</v>
      </c>
      <c r="C44" s="310" t="s">
        <v>69</v>
      </c>
      <c r="D44" s="310"/>
      <c r="E44" s="310"/>
      <c r="F44" s="263"/>
      <c r="G44" s="10">
        <f>G45-G46</f>
        <v>208918.74999999994</v>
      </c>
      <c r="H44" s="264"/>
      <c r="I44" s="261"/>
      <c r="J44" s="261"/>
      <c r="K44" s="261"/>
      <c r="L44" s="265"/>
    </row>
    <row r="45" spans="1:12" x14ac:dyDescent="0.2">
      <c r="A45" s="261"/>
      <c r="B45" s="263"/>
      <c r="C45" s="310" t="s">
        <v>69</v>
      </c>
      <c r="D45" s="310"/>
      <c r="E45" s="310"/>
      <c r="F45" s="263"/>
      <c r="G45" s="17">
        <v>624499.46</v>
      </c>
      <c r="H45" s="264"/>
      <c r="I45" s="261"/>
      <c r="J45" s="261"/>
      <c r="K45" s="261"/>
      <c r="L45" s="265"/>
    </row>
    <row r="46" spans="1:12" x14ac:dyDescent="0.2">
      <c r="A46" s="261"/>
      <c r="B46" s="261"/>
      <c r="C46" s="310" t="s">
        <v>72</v>
      </c>
      <c r="D46" s="310"/>
      <c r="E46" s="310"/>
      <c r="F46" s="263" t="s">
        <v>33</v>
      </c>
      <c r="G46" s="18">
        <v>415580.71</v>
      </c>
      <c r="H46" s="266"/>
      <c r="I46" s="261"/>
      <c r="J46" s="261"/>
      <c r="K46" s="261"/>
      <c r="L46" s="265"/>
    </row>
    <row r="47" spans="1:12" x14ac:dyDescent="0.2">
      <c r="A47" s="261"/>
      <c r="B47" s="261" t="s">
        <v>15</v>
      </c>
      <c r="C47" s="310" t="s">
        <v>73</v>
      </c>
      <c r="D47" s="310"/>
      <c r="E47" s="310"/>
      <c r="F47" s="261"/>
      <c r="G47" s="12">
        <f>G48-G49</f>
        <v>2312176.21</v>
      </c>
      <c r="H47" s="266"/>
      <c r="I47" s="261"/>
      <c r="J47" s="261"/>
      <c r="K47" s="261"/>
      <c r="L47" s="265"/>
    </row>
    <row r="48" spans="1:12" x14ac:dyDescent="0.2">
      <c r="A48" s="261"/>
      <c r="B48" s="261"/>
      <c r="C48" s="310" t="s">
        <v>73</v>
      </c>
      <c r="D48" s="310"/>
      <c r="E48" s="310"/>
      <c r="F48" s="261"/>
      <c r="G48" s="18">
        <v>2506368.9700000002</v>
      </c>
      <c r="H48" s="266"/>
      <c r="I48" s="261"/>
      <c r="J48" s="261"/>
      <c r="K48" s="261"/>
      <c r="L48" s="265"/>
    </row>
    <row r="49" spans="1:12" x14ac:dyDescent="0.2">
      <c r="B49" s="261"/>
      <c r="C49" s="310" t="s">
        <v>76</v>
      </c>
      <c r="D49" s="310"/>
      <c r="E49" s="310"/>
      <c r="F49" s="263" t="s">
        <v>33</v>
      </c>
      <c r="G49" s="18">
        <v>194192.76</v>
      </c>
      <c r="H49" s="266"/>
      <c r="I49" s="261"/>
      <c r="J49" s="261"/>
      <c r="K49" s="261"/>
      <c r="L49" s="265"/>
    </row>
    <row r="50" spans="1:12" x14ac:dyDescent="0.2">
      <c r="A50" s="261"/>
      <c r="B50" s="261" t="s">
        <v>19</v>
      </c>
      <c r="C50" s="310" t="s">
        <v>84</v>
      </c>
      <c r="D50" s="310"/>
      <c r="E50" s="310"/>
      <c r="F50" s="261"/>
      <c r="G50" s="265"/>
      <c r="H50" s="266"/>
      <c r="I50" s="261"/>
      <c r="J50" s="261"/>
      <c r="K50" s="261"/>
      <c r="L50" s="265"/>
    </row>
    <row r="51" spans="1:12" x14ac:dyDescent="0.2">
      <c r="C51" s="310" t="s">
        <v>78</v>
      </c>
      <c r="D51" s="310"/>
      <c r="E51" s="310"/>
      <c r="F51" s="261"/>
      <c r="H51" s="266"/>
      <c r="I51" s="261"/>
      <c r="J51" s="261"/>
      <c r="K51" s="261"/>
      <c r="L51" s="265"/>
    </row>
    <row r="52" spans="1:12" x14ac:dyDescent="0.2">
      <c r="A52" s="266"/>
      <c r="B52" s="261"/>
      <c r="C52" s="310" t="s">
        <v>79</v>
      </c>
      <c r="D52" s="310"/>
      <c r="E52" s="310"/>
      <c r="F52" s="263" t="s">
        <v>33</v>
      </c>
      <c r="G52" s="261"/>
      <c r="H52" s="264"/>
      <c r="I52" s="261"/>
      <c r="J52" s="261"/>
      <c r="K52" s="261"/>
      <c r="L52" s="265"/>
    </row>
    <row r="53" spans="1:12" x14ac:dyDescent="0.2">
      <c r="A53" s="266"/>
      <c r="B53" s="261"/>
      <c r="C53" s="263"/>
      <c r="D53" s="263"/>
      <c r="E53" s="263"/>
      <c r="F53" s="263"/>
      <c r="G53" s="261"/>
      <c r="H53" s="264"/>
      <c r="I53" s="261"/>
      <c r="J53" s="261"/>
      <c r="K53" s="261"/>
      <c r="L53" s="265"/>
    </row>
    <row r="54" spans="1:12" ht="13.5" thickBot="1" x14ac:dyDescent="0.25">
      <c r="A54" s="266" t="s">
        <v>80</v>
      </c>
      <c r="B54" s="284" t="s">
        <v>81</v>
      </c>
      <c r="C54" s="311"/>
      <c r="D54" s="311"/>
      <c r="E54" s="311"/>
      <c r="F54" s="311"/>
      <c r="G54" s="285">
        <v>3207</v>
      </c>
      <c r="H54" s="303"/>
      <c r="I54" s="304"/>
      <c r="J54" s="304"/>
      <c r="K54" s="304"/>
      <c r="L54" s="265"/>
    </row>
    <row r="55" spans="1:12" ht="14.25" thickTop="1" thickBot="1" x14ac:dyDescent="0.25">
      <c r="A55" s="305" t="s">
        <v>82</v>
      </c>
      <c r="B55" s="306"/>
      <c r="C55" s="306"/>
      <c r="D55" s="306"/>
      <c r="E55" s="306"/>
      <c r="F55" s="307"/>
      <c r="G55" s="15">
        <f>G40+G35+G30+G14+G10+G3+G54</f>
        <v>88811012.370000005</v>
      </c>
      <c r="H55" s="308" t="s">
        <v>83</v>
      </c>
      <c r="I55" s="309"/>
      <c r="J55" s="309"/>
      <c r="K55" s="268"/>
      <c r="L55" s="19">
        <f>L3+L9+L22+L20+L37</f>
        <v>88811012.370000005</v>
      </c>
    </row>
    <row r="56" spans="1:12" ht="13.5" thickTop="1" x14ac:dyDescent="0.2">
      <c r="A56" s="266"/>
      <c r="B56" s="266"/>
      <c r="C56" s="266"/>
      <c r="D56" s="266"/>
      <c r="E56" s="266"/>
      <c r="F56" s="261"/>
      <c r="G56" s="45">
        <v>0</v>
      </c>
      <c r="L56" s="45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00000000-0004-0000-0700-000000000000}"/>
  </hyperlink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56"/>
  <sheetViews>
    <sheetView topLeftCell="A34" workbookViewId="0">
      <selection activeCell="L59" sqref="L59"/>
    </sheetView>
  </sheetViews>
  <sheetFormatPr defaultRowHeight="12.75" x14ac:dyDescent="0.2"/>
  <cols>
    <col min="1" max="1" width="4" style="11" customWidth="1"/>
    <col min="2" max="4" width="9.140625" style="11"/>
    <col min="5" max="5" width="12.5703125" style="11" customWidth="1"/>
    <col min="6" max="6" width="9.140625" style="11"/>
    <col min="7" max="7" width="12.5703125" style="11" customWidth="1"/>
    <col min="8" max="8" width="4.140625" style="11" customWidth="1"/>
    <col min="9" max="9" width="9.140625" style="11"/>
    <col min="10" max="10" width="22.28515625" style="11" customWidth="1"/>
    <col min="11" max="11" width="13.42578125" style="11" customWidth="1"/>
    <col min="12" max="12" width="18.5703125" style="11" bestFit="1" customWidth="1"/>
    <col min="13" max="14" width="20.28515625" style="11" bestFit="1" customWidth="1"/>
    <col min="15" max="15" width="18.7109375" style="11" bestFit="1" customWidth="1"/>
    <col min="16" max="16384" width="9.140625" style="11"/>
  </cols>
  <sheetData>
    <row r="1" spans="1:12" x14ac:dyDescent="0.2">
      <c r="A1" s="279" t="s">
        <v>284</v>
      </c>
      <c r="B1" s="280"/>
      <c r="C1" s="281"/>
      <c r="D1" s="280"/>
    </row>
    <row r="2" spans="1:12" x14ac:dyDescent="0.2">
      <c r="A2" s="320" t="s">
        <v>8</v>
      </c>
      <c r="B2" s="320"/>
      <c r="C2" s="320"/>
      <c r="D2" s="320"/>
      <c r="E2" s="320"/>
      <c r="F2" s="270"/>
      <c r="G2" s="271"/>
      <c r="H2" s="321" t="s">
        <v>9</v>
      </c>
      <c r="I2" s="322"/>
      <c r="J2" s="322"/>
      <c r="K2" s="272"/>
      <c r="L2" s="273"/>
    </row>
    <row r="3" spans="1:12" x14ac:dyDescent="0.2">
      <c r="A3" s="258" t="s">
        <v>0</v>
      </c>
      <c r="B3" s="323" t="s">
        <v>10</v>
      </c>
      <c r="C3" s="323"/>
      <c r="D3" s="323"/>
      <c r="E3" s="323"/>
      <c r="F3" s="259"/>
      <c r="G3" s="274">
        <f>G4+G5+G6+G7+G8</f>
        <v>167547452.55000001</v>
      </c>
      <c r="H3" s="260" t="s">
        <v>0</v>
      </c>
      <c r="I3" s="324" t="s">
        <v>11</v>
      </c>
      <c r="J3" s="324"/>
      <c r="K3" s="261"/>
      <c r="L3" s="14">
        <f>L4+L5+L6+L7</f>
        <v>66789304.859999999</v>
      </c>
    </row>
    <row r="4" spans="1:12" x14ac:dyDescent="0.2">
      <c r="A4" s="262"/>
      <c r="B4" s="263" t="s">
        <v>12</v>
      </c>
      <c r="C4" s="310" t="s">
        <v>13</v>
      </c>
      <c r="D4" s="310"/>
      <c r="E4" s="310"/>
      <c r="F4" s="263"/>
      <c r="G4" s="16"/>
      <c r="H4" s="264"/>
      <c r="I4" s="261" t="s">
        <v>12</v>
      </c>
      <c r="J4" s="261" t="s">
        <v>14</v>
      </c>
      <c r="K4" s="261"/>
      <c r="L4" s="18">
        <v>52780223.009999998</v>
      </c>
    </row>
    <row r="5" spans="1:12" x14ac:dyDescent="0.2">
      <c r="A5" s="262"/>
      <c r="B5" s="263" t="s">
        <v>15</v>
      </c>
      <c r="C5" s="310" t="s">
        <v>16</v>
      </c>
      <c r="D5" s="310"/>
      <c r="E5" s="310"/>
      <c r="F5" s="263"/>
      <c r="G5" s="16">
        <v>0</v>
      </c>
      <c r="H5" s="264"/>
      <c r="I5" s="261" t="s">
        <v>17</v>
      </c>
      <c r="J5" s="261" t="s">
        <v>18</v>
      </c>
      <c r="K5" s="261"/>
      <c r="L5" s="18">
        <v>0</v>
      </c>
    </row>
    <row r="6" spans="1:12" x14ac:dyDescent="0.2">
      <c r="A6" s="262"/>
      <c r="B6" s="263" t="s">
        <v>19</v>
      </c>
      <c r="C6" s="310" t="s">
        <v>20</v>
      </c>
      <c r="D6" s="310"/>
      <c r="E6" s="310"/>
      <c r="F6" s="263"/>
      <c r="G6" s="16">
        <v>0</v>
      </c>
      <c r="H6" s="264"/>
      <c r="I6" s="261" t="s">
        <v>19</v>
      </c>
      <c r="J6" s="261" t="s">
        <v>21</v>
      </c>
      <c r="K6" s="261"/>
      <c r="L6" s="18">
        <v>13141212.310000001</v>
      </c>
    </row>
    <row r="7" spans="1:12" x14ac:dyDescent="0.2">
      <c r="A7" s="262"/>
      <c r="B7" s="263" t="s">
        <v>22</v>
      </c>
      <c r="C7" s="310" t="s">
        <v>23</v>
      </c>
      <c r="D7" s="310"/>
      <c r="E7" s="310"/>
      <c r="F7" s="263"/>
      <c r="G7" s="16">
        <v>167547452.55000001</v>
      </c>
      <c r="H7" s="264"/>
      <c r="I7" s="261" t="s">
        <v>22</v>
      </c>
      <c r="J7" s="261" t="s">
        <v>24</v>
      </c>
      <c r="K7" s="261"/>
      <c r="L7" s="18">
        <v>867869.54</v>
      </c>
    </row>
    <row r="8" spans="1:12" x14ac:dyDescent="0.2">
      <c r="A8" s="262"/>
      <c r="B8" s="263" t="s">
        <v>25</v>
      </c>
      <c r="C8" s="310" t="s">
        <v>26</v>
      </c>
      <c r="D8" s="310"/>
      <c r="E8" s="310"/>
      <c r="F8" s="263"/>
      <c r="G8" s="16">
        <v>0</v>
      </c>
      <c r="H8" s="264"/>
      <c r="I8" s="261"/>
      <c r="J8" s="261"/>
      <c r="K8" s="261"/>
      <c r="L8" s="265"/>
    </row>
    <row r="9" spans="1:12" x14ac:dyDescent="0.2">
      <c r="A9" s="263"/>
      <c r="B9" s="263"/>
      <c r="C9" s="310"/>
      <c r="D9" s="310"/>
      <c r="E9" s="310"/>
      <c r="F9" s="263"/>
      <c r="G9" s="263"/>
      <c r="H9" s="264" t="s">
        <v>3</v>
      </c>
      <c r="I9" s="312" t="s">
        <v>27</v>
      </c>
      <c r="J9" s="312"/>
      <c r="K9" s="261"/>
      <c r="L9" s="12">
        <f>L11+L14+L18+L17</f>
        <v>81413611.789999992</v>
      </c>
    </row>
    <row r="10" spans="1:12" x14ac:dyDescent="0.2">
      <c r="A10" s="262" t="s">
        <v>3</v>
      </c>
      <c r="B10" s="319" t="s">
        <v>28</v>
      </c>
      <c r="C10" s="319"/>
      <c r="D10" s="319"/>
      <c r="E10" s="319"/>
      <c r="F10" s="263"/>
      <c r="G10" s="13">
        <f>G11-G12</f>
        <v>0</v>
      </c>
      <c r="H10" s="264" t="s">
        <v>1</v>
      </c>
      <c r="I10" s="314" t="s">
        <v>29</v>
      </c>
      <c r="J10" s="314"/>
      <c r="K10" s="261"/>
      <c r="L10" s="12">
        <f>L11+L14</f>
        <v>74152266.00999999</v>
      </c>
    </row>
    <row r="11" spans="1:12" x14ac:dyDescent="0.2">
      <c r="A11" s="262"/>
      <c r="B11" s="263" t="s">
        <v>12</v>
      </c>
      <c r="C11" s="310" t="s">
        <v>30</v>
      </c>
      <c r="D11" s="310"/>
      <c r="E11" s="310"/>
      <c r="F11" s="263"/>
      <c r="G11" s="16">
        <v>0</v>
      </c>
      <c r="H11" s="264"/>
      <c r="I11" s="261" t="s">
        <v>12</v>
      </c>
      <c r="J11" s="261" t="s">
        <v>31</v>
      </c>
      <c r="K11" s="261"/>
      <c r="L11" s="12">
        <f>L12-L13</f>
        <v>58270984.169999994</v>
      </c>
    </row>
    <row r="12" spans="1:12" x14ac:dyDescent="0.2">
      <c r="A12" s="262"/>
      <c r="B12" s="263" t="s">
        <v>15</v>
      </c>
      <c r="C12" s="310" t="s">
        <v>32</v>
      </c>
      <c r="D12" s="310"/>
      <c r="E12" s="310"/>
      <c r="F12" s="263" t="s">
        <v>33</v>
      </c>
      <c r="G12" s="16">
        <v>0</v>
      </c>
      <c r="H12" s="264"/>
      <c r="I12" s="261"/>
      <c r="J12" s="261" t="s">
        <v>31</v>
      </c>
      <c r="K12" s="261"/>
      <c r="L12" s="18">
        <v>90617334.519999996</v>
      </c>
    </row>
    <row r="13" spans="1:12" x14ac:dyDescent="0.2">
      <c r="A13" s="263"/>
      <c r="B13" s="263"/>
      <c r="C13" s="310"/>
      <c r="D13" s="310"/>
      <c r="E13" s="310"/>
      <c r="F13" s="263"/>
      <c r="G13" s="263"/>
      <c r="H13" s="264"/>
      <c r="I13" s="261"/>
      <c r="J13" s="261" t="s">
        <v>34</v>
      </c>
      <c r="K13" s="263" t="s">
        <v>33</v>
      </c>
      <c r="L13" s="18">
        <v>32346350.350000001</v>
      </c>
    </row>
    <row r="14" spans="1:12" x14ac:dyDescent="0.2">
      <c r="A14" s="262" t="s">
        <v>4</v>
      </c>
      <c r="B14" s="319" t="s">
        <v>35</v>
      </c>
      <c r="C14" s="319"/>
      <c r="D14" s="319"/>
      <c r="E14" s="319"/>
      <c r="F14" s="263"/>
      <c r="G14" s="13">
        <f>G15+G22+G33-G20-G27</f>
        <v>57522103.830000006</v>
      </c>
      <c r="H14" s="264"/>
      <c r="I14" s="261" t="s">
        <v>15</v>
      </c>
      <c r="J14" s="261" t="s">
        <v>36</v>
      </c>
      <c r="K14" s="261"/>
      <c r="L14" s="12">
        <f>L15-L16</f>
        <v>15881281.84</v>
      </c>
    </row>
    <row r="15" spans="1:12" x14ac:dyDescent="0.2">
      <c r="A15" s="262"/>
      <c r="B15" s="263" t="s">
        <v>37</v>
      </c>
      <c r="C15" s="310" t="s">
        <v>38</v>
      </c>
      <c r="D15" s="310"/>
      <c r="E15" s="310"/>
      <c r="F15" s="263"/>
      <c r="G15" s="16">
        <v>15416288.75</v>
      </c>
      <c r="H15" s="264"/>
      <c r="I15" s="261"/>
      <c r="J15" s="261" t="s">
        <v>36</v>
      </c>
      <c r="K15" s="261"/>
      <c r="L15" s="18">
        <v>21807762.539999999</v>
      </c>
    </row>
    <row r="16" spans="1:12" x14ac:dyDescent="0.2">
      <c r="A16" s="262"/>
      <c r="B16" s="283" t="s">
        <v>256</v>
      </c>
      <c r="C16" s="283" t="s">
        <v>257</v>
      </c>
      <c r="D16" s="263"/>
      <c r="E16" s="263"/>
      <c r="F16" s="263"/>
      <c r="G16" s="16">
        <f>G17+G18</f>
        <v>0</v>
      </c>
      <c r="H16" s="264"/>
      <c r="I16" s="261"/>
      <c r="J16" s="261" t="s">
        <v>40</v>
      </c>
      <c r="K16" s="263" t="s">
        <v>33</v>
      </c>
      <c r="L16" s="18">
        <v>5926480.7000000002</v>
      </c>
    </row>
    <row r="17" spans="1:12" x14ac:dyDescent="0.2">
      <c r="A17" s="262"/>
      <c r="B17" s="283" t="s">
        <v>258</v>
      </c>
      <c r="C17" s="315" t="s">
        <v>259</v>
      </c>
      <c r="D17" s="315"/>
      <c r="E17" s="315"/>
      <c r="F17" s="283"/>
      <c r="G17" s="16">
        <v>0</v>
      </c>
      <c r="H17" s="264"/>
      <c r="I17" s="261" t="s">
        <v>19</v>
      </c>
      <c r="J17" s="45" t="s">
        <v>248</v>
      </c>
      <c r="K17" s="261"/>
      <c r="L17" s="282">
        <v>5734689.8499999996</v>
      </c>
    </row>
    <row r="18" spans="1:12" x14ac:dyDescent="0.2">
      <c r="A18" s="262"/>
      <c r="B18" s="283" t="s">
        <v>260</v>
      </c>
      <c r="C18" s="315" t="s">
        <v>262</v>
      </c>
      <c r="D18" s="315"/>
      <c r="E18" s="315"/>
      <c r="F18" s="283"/>
      <c r="G18" s="16">
        <v>0</v>
      </c>
      <c r="H18" s="264" t="s">
        <v>2</v>
      </c>
      <c r="I18" s="314" t="s">
        <v>44</v>
      </c>
      <c r="J18" s="314"/>
      <c r="K18" s="261"/>
      <c r="L18" s="18">
        <v>1526655.93</v>
      </c>
    </row>
    <row r="19" spans="1:12" x14ac:dyDescent="0.2">
      <c r="A19" s="262"/>
      <c r="B19" s="283" t="s">
        <v>263</v>
      </c>
      <c r="C19" s="315" t="s">
        <v>261</v>
      </c>
      <c r="D19" s="315"/>
      <c r="E19" s="315"/>
      <c r="F19" s="283"/>
      <c r="G19" s="16">
        <v>0</v>
      </c>
      <c r="H19" s="264"/>
      <c r="I19" s="261"/>
      <c r="J19" s="261"/>
      <c r="K19" s="261"/>
      <c r="L19" s="265"/>
    </row>
    <row r="20" spans="1:12" x14ac:dyDescent="0.2">
      <c r="A20" s="262"/>
      <c r="B20" s="283" t="s">
        <v>264</v>
      </c>
      <c r="C20" s="310" t="s">
        <v>39</v>
      </c>
      <c r="D20" s="310"/>
      <c r="E20" s="310"/>
      <c r="F20" s="263" t="s">
        <v>33</v>
      </c>
      <c r="G20" s="16">
        <v>0</v>
      </c>
      <c r="H20" s="264" t="s">
        <v>4</v>
      </c>
      <c r="I20" s="312" t="s">
        <v>46</v>
      </c>
      <c r="J20" s="312"/>
      <c r="K20" s="261"/>
      <c r="L20" s="18">
        <v>4741.8500000000004</v>
      </c>
    </row>
    <row r="21" spans="1:12" x14ac:dyDescent="0.2">
      <c r="A21" s="262"/>
      <c r="B21" s="283" t="s">
        <v>268</v>
      </c>
      <c r="C21" s="318" t="s">
        <v>275</v>
      </c>
      <c r="D21" s="310"/>
      <c r="E21" s="310"/>
      <c r="F21" s="283" t="s">
        <v>33</v>
      </c>
      <c r="G21" s="16">
        <v>0</v>
      </c>
      <c r="H21" s="264"/>
      <c r="I21" s="261"/>
      <c r="J21" s="261"/>
      <c r="K21" s="261"/>
      <c r="L21" s="265"/>
    </row>
    <row r="22" spans="1:12" x14ac:dyDescent="0.2">
      <c r="A22" s="262"/>
      <c r="B22" s="283" t="s">
        <v>265</v>
      </c>
      <c r="C22" s="310" t="s">
        <v>41</v>
      </c>
      <c r="D22" s="310"/>
      <c r="E22" s="310"/>
      <c r="F22" s="263"/>
      <c r="G22" s="16">
        <v>42105815.020000003</v>
      </c>
      <c r="H22" s="264" t="s">
        <v>5</v>
      </c>
      <c r="I22" s="312" t="s">
        <v>48</v>
      </c>
      <c r="J22" s="312"/>
      <c r="K22" s="261"/>
      <c r="L22" s="12">
        <f>L23+L28+L29+L30+L32</f>
        <v>8941550</v>
      </c>
    </row>
    <row r="23" spans="1:12" x14ac:dyDescent="0.2">
      <c r="A23" s="262"/>
      <c r="B23" s="283" t="s">
        <v>256</v>
      </c>
      <c r="C23" s="283" t="s">
        <v>257</v>
      </c>
      <c r="D23" s="263"/>
      <c r="E23" s="263"/>
      <c r="F23" s="263"/>
      <c r="G23" s="16">
        <f>G24+G25</f>
        <v>0</v>
      </c>
      <c r="H23" s="264"/>
      <c r="I23" s="261" t="s">
        <v>12</v>
      </c>
      <c r="J23" s="261" t="s">
        <v>50</v>
      </c>
      <c r="K23" s="261"/>
      <c r="L23" s="18">
        <v>8941550</v>
      </c>
    </row>
    <row r="24" spans="1:12" x14ac:dyDescent="0.2">
      <c r="A24" s="262"/>
      <c r="B24" s="283" t="s">
        <v>258</v>
      </c>
      <c r="C24" s="283" t="s">
        <v>266</v>
      </c>
      <c r="D24" s="283"/>
      <c r="E24" s="283"/>
      <c r="F24" s="283"/>
      <c r="G24" s="16">
        <v>0</v>
      </c>
      <c r="H24" s="264"/>
      <c r="I24" s="261"/>
      <c r="J24" s="261" t="s">
        <v>52</v>
      </c>
      <c r="K24" s="261"/>
      <c r="L24" s="18">
        <v>0</v>
      </c>
    </row>
    <row r="25" spans="1:12" x14ac:dyDescent="0.2">
      <c r="A25" s="262"/>
      <c r="B25" s="283" t="s">
        <v>260</v>
      </c>
      <c r="C25" s="283" t="s">
        <v>267</v>
      </c>
      <c r="D25" s="283"/>
      <c r="E25" s="283"/>
      <c r="F25" s="283"/>
      <c r="G25" s="16">
        <v>0</v>
      </c>
      <c r="H25" s="264"/>
      <c r="I25" s="261"/>
      <c r="J25" s="261" t="s">
        <v>54</v>
      </c>
      <c r="K25" s="263" t="s">
        <v>33</v>
      </c>
      <c r="L25" s="267">
        <v>0</v>
      </c>
    </row>
    <row r="26" spans="1:12" x14ac:dyDescent="0.2">
      <c r="A26" s="262"/>
      <c r="B26" s="283" t="s">
        <v>255</v>
      </c>
      <c r="C26" s="283" t="s">
        <v>261</v>
      </c>
      <c r="D26" s="283"/>
      <c r="E26" s="283"/>
      <c r="F26" s="283"/>
      <c r="G26" s="16">
        <v>0</v>
      </c>
      <c r="H26" s="264"/>
      <c r="I26" s="261" t="s">
        <v>15</v>
      </c>
      <c r="J26" s="261" t="s">
        <v>55</v>
      </c>
      <c r="K26" s="261"/>
      <c r="L26" s="18">
        <v>0</v>
      </c>
    </row>
    <row r="27" spans="1:12" x14ac:dyDescent="0.2">
      <c r="B27" s="283" t="s">
        <v>264</v>
      </c>
      <c r="C27" s="310" t="s">
        <v>43</v>
      </c>
      <c r="D27" s="310"/>
      <c r="E27" s="310"/>
      <c r="F27" s="263" t="s">
        <v>33</v>
      </c>
      <c r="G27" s="16">
        <v>0</v>
      </c>
      <c r="H27" s="264"/>
      <c r="I27" s="261" t="s">
        <v>19</v>
      </c>
      <c r="J27" s="261" t="s">
        <v>57</v>
      </c>
      <c r="K27" s="261"/>
      <c r="L27" s="18">
        <v>0</v>
      </c>
    </row>
    <row r="28" spans="1:12" x14ac:dyDescent="0.2">
      <c r="A28" s="262"/>
      <c r="B28" s="283" t="s">
        <v>268</v>
      </c>
      <c r="C28" s="315" t="s">
        <v>269</v>
      </c>
      <c r="D28" s="316"/>
      <c r="E28" s="316"/>
      <c r="F28" s="283" t="s">
        <v>33</v>
      </c>
      <c r="G28" s="16">
        <v>0</v>
      </c>
      <c r="H28" s="264"/>
      <c r="I28" s="261" t="s">
        <v>22</v>
      </c>
      <c r="J28" s="261" t="s">
        <v>59</v>
      </c>
      <c r="K28" s="261"/>
      <c r="L28" s="18">
        <v>0</v>
      </c>
    </row>
    <row r="29" spans="1:12" x14ac:dyDescent="0.2">
      <c r="A29" s="262"/>
      <c r="B29" s="283" t="s">
        <v>270</v>
      </c>
      <c r="C29" s="315" t="s">
        <v>271</v>
      </c>
      <c r="D29" s="315"/>
      <c r="E29" s="315"/>
      <c r="F29" s="283"/>
      <c r="G29" s="288">
        <v>0</v>
      </c>
      <c r="H29" s="264"/>
      <c r="I29" s="261" t="s">
        <v>25</v>
      </c>
      <c r="J29" s="261" t="s">
        <v>61</v>
      </c>
      <c r="K29" s="261"/>
      <c r="L29" s="18">
        <v>0</v>
      </c>
    </row>
    <row r="30" spans="1:12" x14ac:dyDescent="0.2">
      <c r="A30" s="262"/>
      <c r="B30" s="263" t="s">
        <v>22</v>
      </c>
      <c r="C30" s="310" t="s">
        <v>14</v>
      </c>
      <c r="D30" s="310"/>
      <c r="E30" s="310"/>
      <c r="F30" s="263"/>
      <c r="G30" s="286">
        <f>G31-G32</f>
        <v>0</v>
      </c>
      <c r="H30" s="264"/>
      <c r="I30" s="261" t="s">
        <v>63</v>
      </c>
      <c r="J30" s="261" t="s">
        <v>64</v>
      </c>
      <c r="K30" s="261"/>
      <c r="L30" s="18">
        <v>0</v>
      </c>
    </row>
    <row r="31" spans="1:12" x14ac:dyDescent="0.2">
      <c r="A31" s="262"/>
      <c r="B31" s="263" t="s">
        <v>25</v>
      </c>
      <c r="C31" s="310" t="s">
        <v>45</v>
      </c>
      <c r="D31" s="310"/>
      <c r="E31" s="310"/>
      <c r="F31" s="263"/>
      <c r="G31" s="17">
        <v>0</v>
      </c>
      <c r="H31" s="264"/>
      <c r="I31" s="261" t="s">
        <v>65</v>
      </c>
      <c r="J31" s="261" t="s">
        <v>66</v>
      </c>
      <c r="K31" s="261"/>
      <c r="L31" s="18">
        <v>0</v>
      </c>
    </row>
    <row r="32" spans="1:12" x14ac:dyDescent="0.2">
      <c r="A32" s="262"/>
      <c r="B32" s="283" t="s">
        <v>272</v>
      </c>
      <c r="C32" s="315" t="s">
        <v>273</v>
      </c>
      <c r="D32" s="316"/>
      <c r="E32" s="316"/>
      <c r="F32" s="263"/>
      <c r="G32" s="17">
        <v>0</v>
      </c>
      <c r="H32" s="264"/>
      <c r="I32" s="261" t="s">
        <v>68</v>
      </c>
      <c r="J32" s="261" t="s">
        <v>85</v>
      </c>
      <c r="K32" s="263" t="s">
        <v>33</v>
      </c>
      <c r="L32" s="12">
        <f>-L33-L35+L36</f>
        <v>0</v>
      </c>
    </row>
    <row r="33" spans="1:12" x14ac:dyDescent="0.2">
      <c r="B33" s="283" t="s">
        <v>274</v>
      </c>
      <c r="C33" s="310" t="s">
        <v>47</v>
      </c>
      <c r="D33" s="310"/>
      <c r="E33" s="310"/>
      <c r="F33" s="263"/>
      <c r="G33" s="16">
        <v>0.06</v>
      </c>
      <c r="H33" s="264"/>
      <c r="I33" s="261"/>
      <c r="J33" s="261" t="s">
        <v>70</v>
      </c>
      <c r="K33" s="263" t="s">
        <v>33</v>
      </c>
      <c r="L33" s="18">
        <v>0</v>
      </c>
    </row>
    <row r="34" spans="1:12" x14ac:dyDescent="0.2">
      <c r="B34" s="283"/>
      <c r="C34" s="317"/>
      <c r="D34" s="317"/>
      <c r="E34" s="317"/>
      <c r="F34" s="317"/>
      <c r="G34" s="16"/>
      <c r="H34" s="264"/>
      <c r="I34" s="261"/>
      <c r="J34" s="261"/>
      <c r="K34" s="263"/>
      <c r="L34" s="18"/>
    </row>
    <row r="35" spans="1:12" x14ac:dyDescent="0.2">
      <c r="A35" s="262" t="s">
        <v>5</v>
      </c>
      <c r="B35" s="262" t="s">
        <v>49</v>
      </c>
      <c r="C35" s="310"/>
      <c r="D35" s="310"/>
      <c r="E35" s="310"/>
      <c r="F35" s="263"/>
      <c r="G35" s="10">
        <f>G36-G37-G38</f>
        <v>0</v>
      </c>
      <c r="H35" s="264"/>
      <c r="I35" s="261"/>
      <c r="J35" s="261" t="s">
        <v>71</v>
      </c>
      <c r="K35" s="263" t="s">
        <v>33</v>
      </c>
      <c r="L35" s="18">
        <v>0</v>
      </c>
    </row>
    <row r="36" spans="1:12" x14ac:dyDescent="0.2">
      <c r="A36" s="262"/>
      <c r="B36" s="263" t="s">
        <v>12</v>
      </c>
      <c r="C36" s="310" t="s">
        <v>51</v>
      </c>
      <c r="D36" s="310"/>
      <c r="E36" s="310"/>
      <c r="F36" s="263"/>
      <c r="G36" s="17">
        <v>1125406.1000000001</v>
      </c>
      <c r="H36" s="264"/>
      <c r="I36" s="266"/>
      <c r="J36" s="261" t="s">
        <v>77</v>
      </c>
      <c r="K36" s="261"/>
      <c r="L36" s="18">
        <v>0</v>
      </c>
    </row>
    <row r="37" spans="1:12" x14ac:dyDescent="0.2">
      <c r="A37" s="262"/>
      <c r="B37" s="263"/>
      <c r="C37" s="310" t="s">
        <v>53</v>
      </c>
      <c r="D37" s="310"/>
      <c r="E37" s="310"/>
      <c r="F37" s="263" t="s">
        <v>33</v>
      </c>
      <c r="G37" s="17">
        <v>1125406.1000000001</v>
      </c>
      <c r="H37" s="264" t="s">
        <v>6</v>
      </c>
      <c r="I37" s="312" t="s">
        <v>74</v>
      </c>
      <c r="J37" s="312"/>
      <c r="K37" s="261"/>
      <c r="L37" s="12">
        <f>L38+L39</f>
        <v>70942934.680000007</v>
      </c>
    </row>
    <row r="38" spans="1:12" x14ac:dyDescent="0.2">
      <c r="A38" s="262"/>
      <c r="B38" s="263"/>
      <c r="C38" s="313"/>
      <c r="D38" s="313"/>
      <c r="E38" s="313"/>
      <c r="G38" s="17">
        <v>0</v>
      </c>
      <c r="H38" s="264"/>
      <c r="I38" s="261" t="s">
        <v>12</v>
      </c>
      <c r="J38" s="261" t="s">
        <v>75</v>
      </c>
      <c r="K38" s="261"/>
      <c r="L38" s="18">
        <v>36596860.859999999</v>
      </c>
    </row>
    <row r="39" spans="1:12" x14ac:dyDescent="0.2">
      <c r="A39" s="262" t="s">
        <v>6</v>
      </c>
      <c r="B39" s="262" t="s">
        <v>56</v>
      </c>
      <c r="C39" s="310"/>
      <c r="D39" s="310"/>
      <c r="E39" s="310"/>
      <c r="F39" s="263"/>
      <c r="G39" s="9"/>
      <c r="H39" s="264"/>
      <c r="I39" s="261" t="s">
        <v>15</v>
      </c>
      <c r="J39" s="261" t="s">
        <v>77</v>
      </c>
      <c r="K39" s="261"/>
      <c r="L39" s="18">
        <v>34346073.82</v>
      </c>
    </row>
    <row r="40" spans="1:12" x14ac:dyDescent="0.2">
      <c r="A40" s="263"/>
      <c r="B40" s="263"/>
      <c r="C40" s="310" t="s">
        <v>58</v>
      </c>
      <c r="D40" s="310"/>
      <c r="E40" s="310"/>
      <c r="F40" s="263"/>
      <c r="G40" s="10">
        <f>G41+G44+G47</f>
        <v>558273.8600000001</v>
      </c>
      <c r="H40" s="264"/>
      <c r="I40" s="261"/>
      <c r="J40" s="261"/>
      <c r="K40" s="261"/>
      <c r="L40" s="265"/>
    </row>
    <row r="41" spans="1:12" x14ac:dyDescent="0.2">
      <c r="A41" s="261"/>
      <c r="B41" s="263"/>
      <c r="C41" s="310" t="s">
        <v>60</v>
      </c>
      <c r="D41" s="310"/>
      <c r="E41" s="310"/>
      <c r="F41" s="263" t="s">
        <v>33</v>
      </c>
      <c r="G41" s="10">
        <f>G42-G43</f>
        <v>0</v>
      </c>
      <c r="H41" s="264"/>
      <c r="I41" s="261"/>
      <c r="J41" s="261"/>
      <c r="K41" s="261"/>
      <c r="L41" s="265"/>
    </row>
    <row r="42" spans="1:12" x14ac:dyDescent="0.2">
      <c r="A42" s="261"/>
      <c r="B42" s="263"/>
      <c r="C42" s="310" t="s">
        <v>62</v>
      </c>
      <c r="D42" s="310"/>
      <c r="E42" s="310"/>
      <c r="F42" s="263" t="s">
        <v>33</v>
      </c>
      <c r="G42" s="17">
        <v>0</v>
      </c>
      <c r="H42" s="264"/>
      <c r="I42" s="261"/>
      <c r="J42" s="261"/>
      <c r="K42" s="261"/>
      <c r="L42" s="265"/>
    </row>
    <row r="43" spans="1:12" x14ac:dyDescent="0.2">
      <c r="A43" s="284" t="s">
        <v>80</v>
      </c>
      <c r="B43" s="262" t="s">
        <v>67</v>
      </c>
      <c r="C43" s="310"/>
      <c r="D43" s="310"/>
      <c r="E43" s="310"/>
      <c r="F43" s="263"/>
      <c r="G43" s="17">
        <v>0</v>
      </c>
      <c r="H43" s="264"/>
      <c r="I43" s="261"/>
      <c r="J43" s="261"/>
      <c r="K43" s="261"/>
      <c r="L43" s="265"/>
    </row>
    <row r="44" spans="1:12" x14ac:dyDescent="0.2">
      <c r="A44" s="261"/>
      <c r="B44" s="263" t="s">
        <v>12</v>
      </c>
      <c r="C44" s="310" t="s">
        <v>69</v>
      </c>
      <c r="D44" s="310"/>
      <c r="E44" s="310"/>
      <c r="F44" s="263"/>
      <c r="G44" s="10">
        <f>G45-G46</f>
        <v>558273.8600000001</v>
      </c>
      <c r="H44" s="264"/>
      <c r="I44" s="261"/>
      <c r="J44" s="261"/>
      <c r="K44" s="261"/>
      <c r="L44" s="265"/>
    </row>
    <row r="45" spans="1:12" x14ac:dyDescent="0.2">
      <c r="A45" s="261"/>
      <c r="B45" s="263"/>
      <c r="C45" s="310" t="s">
        <v>69</v>
      </c>
      <c r="D45" s="310"/>
      <c r="E45" s="310"/>
      <c r="F45" s="263"/>
      <c r="G45" s="17">
        <v>1349500.55</v>
      </c>
      <c r="H45" s="264"/>
      <c r="I45" s="261"/>
      <c r="J45" s="261"/>
      <c r="K45" s="261"/>
      <c r="L45" s="265"/>
    </row>
    <row r="46" spans="1:12" x14ac:dyDescent="0.2">
      <c r="A46" s="261"/>
      <c r="B46" s="261"/>
      <c r="C46" s="310" t="s">
        <v>72</v>
      </c>
      <c r="D46" s="310"/>
      <c r="E46" s="310"/>
      <c r="F46" s="263" t="s">
        <v>33</v>
      </c>
      <c r="G46" s="18">
        <v>791226.69</v>
      </c>
      <c r="H46" s="266"/>
      <c r="I46" s="261"/>
      <c r="J46" s="261"/>
      <c r="K46" s="261"/>
      <c r="L46" s="265"/>
    </row>
    <row r="47" spans="1:12" x14ac:dyDescent="0.2">
      <c r="A47" s="261"/>
      <c r="B47" s="261" t="s">
        <v>15</v>
      </c>
      <c r="C47" s="310" t="s">
        <v>73</v>
      </c>
      <c r="D47" s="310"/>
      <c r="E47" s="310"/>
      <c r="F47" s="261"/>
      <c r="G47" s="12">
        <f>G48-G49</f>
        <v>0</v>
      </c>
      <c r="H47" s="266"/>
      <c r="I47" s="261"/>
      <c r="J47" s="261"/>
      <c r="K47" s="261"/>
      <c r="L47" s="265"/>
    </row>
    <row r="48" spans="1:12" x14ac:dyDescent="0.2">
      <c r="A48" s="261"/>
      <c r="B48" s="261"/>
      <c r="C48" s="310" t="s">
        <v>73</v>
      </c>
      <c r="D48" s="310"/>
      <c r="E48" s="310"/>
      <c r="F48" s="261"/>
      <c r="G48" s="18">
        <v>0</v>
      </c>
      <c r="H48" s="266"/>
      <c r="I48" s="261"/>
      <c r="J48" s="261"/>
      <c r="K48" s="261"/>
      <c r="L48" s="265"/>
    </row>
    <row r="49" spans="1:12" x14ac:dyDescent="0.2">
      <c r="B49" s="261"/>
      <c r="C49" s="310" t="s">
        <v>76</v>
      </c>
      <c r="D49" s="310"/>
      <c r="E49" s="310"/>
      <c r="F49" s="263" t="s">
        <v>33</v>
      </c>
      <c r="G49" s="18">
        <v>0</v>
      </c>
      <c r="H49" s="266"/>
      <c r="I49" s="261"/>
      <c r="J49" s="261"/>
      <c r="K49" s="261"/>
      <c r="L49" s="265"/>
    </row>
    <row r="50" spans="1:12" x14ac:dyDescent="0.2">
      <c r="A50" s="261"/>
      <c r="B50" s="261" t="s">
        <v>19</v>
      </c>
      <c r="C50" s="310" t="s">
        <v>84</v>
      </c>
      <c r="D50" s="310"/>
      <c r="E50" s="310"/>
      <c r="F50" s="261"/>
      <c r="G50" s="265"/>
      <c r="H50" s="266"/>
      <c r="I50" s="261"/>
      <c r="J50" s="261"/>
      <c r="K50" s="261"/>
      <c r="L50" s="265"/>
    </row>
    <row r="51" spans="1:12" x14ac:dyDescent="0.2">
      <c r="C51" s="310" t="s">
        <v>78</v>
      </c>
      <c r="D51" s="310"/>
      <c r="E51" s="310"/>
      <c r="F51" s="261"/>
      <c r="H51" s="266"/>
      <c r="I51" s="261"/>
      <c r="J51" s="261"/>
      <c r="K51" s="261"/>
      <c r="L51" s="265"/>
    </row>
    <row r="52" spans="1:12" x14ac:dyDescent="0.2">
      <c r="A52" s="266"/>
      <c r="B52" s="261"/>
      <c r="C52" s="310" t="s">
        <v>79</v>
      </c>
      <c r="D52" s="310"/>
      <c r="E52" s="310"/>
      <c r="F52" s="263" t="s">
        <v>33</v>
      </c>
      <c r="G52" s="261"/>
      <c r="H52" s="264"/>
      <c r="I52" s="261"/>
      <c r="J52" s="261"/>
      <c r="K52" s="261"/>
      <c r="L52" s="265"/>
    </row>
    <row r="53" spans="1:12" x14ac:dyDescent="0.2">
      <c r="A53" s="266"/>
      <c r="B53" s="261"/>
      <c r="C53" s="263"/>
      <c r="D53" s="263"/>
      <c r="E53" s="263"/>
      <c r="F53" s="263"/>
      <c r="G53" s="261"/>
      <c r="H53" s="264"/>
      <c r="I53" s="261"/>
      <c r="J53" s="261"/>
      <c r="K53" s="261"/>
      <c r="L53" s="265"/>
    </row>
    <row r="54" spans="1:12" ht="13.5" thickBot="1" x14ac:dyDescent="0.25">
      <c r="A54" s="266" t="s">
        <v>80</v>
      </c>
      <c r="B54" s="284" t="s">
        <v>81</v>
      </c>
      <c r="C54" s="311"/>
      <c r="D54" s="311"/>
      <c r="E54" s="311"/>
      <c r="F54" s="311"/>
      <c r="G54" s="285">
        <v>2464312.94</v>
      </c>
      <c r="H54" s="303"/>
      <c r="I54" s="304"/>
      <c r="J54" s="304"/>
      <c r="K54" s="304"/>
      <c r="L54" s="265"/>
    </row>
    <row r="55" spans="1:12" ht="14.25" thickTop="1" thickBot="1" x14ac:dyDescent="0.25">
      <c r="A55" s="305" t="s">
        <v>82</v>
      </c>
      <c r="B55" s="306"/>
      <c r="C55" s="306"/>
      <c r="D55" s="306"/>
      <c r="E55" s="306"/>
      <c r="F55" s="307"/>
      <c r="G55" s="15">
        <f>G40+G35+G30+G14+G10+G3+G54</f>
        <v>228092143.18000001</v>
      </c>
      <c r="H55" s="308" t="s">
        <v>83</v>
      </c>
      <c r="I55" s="309"/>
      <c r="J55" s="309"/>
      <c r="K55" s="268"/>
      <c r="L55" s="19">
        <f>L3+L9+L22+L20+L37</f>
        <v>228092143.17999998</v>
      </c>
    </row>
    <row r="56" spans="1:12" ht="13.5" thickTop="1" x14ac:dyDescent="0.2">
      <c r="A56" s="266"/>
      <c r="B56" s="266"/>
      <c r="C56" s="266"/>
      <c r="D56" s="266"/>
      <c r="E56" s="266"/>
      <c r="F56" s="261"/>
      <c r="G56" s="45">
        <v>0</v>
      </c>
      <c r="L56" s="45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00000000-0004-0000-0800-000000000000}"/>
  </hyperlink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69</vt:i4>
      </vt:variant>
      <vt:variant>
        <vt:lpstr>Charts</vt:lpstr>
      </vt:variant>
      <vt:variant>
        <vt:i4>3</vt:i4>
      </vt:variant>
    </vt:vector>
  </HeadingPairs>
  <TitlesOfParts>
    <vt:vector size="72" baseType="lpstr">
      <vt:lpstr>ZİRVE SİGORTA LTD. 2023</vt:lpstr>
      <vt:lpstr>TÜRK SİGORTA 2023</vt:lpstr>
      <vt:lpstr>UNİVERSAL SİGORTA 2023</vt:lpstr>
      <vt:lpstr>ZURİCH SİGORTA 2023</vt:lpstr>
      <vt:lpstr>TOWER INSURANCE 2023</vt:lpstr>
      <vt:lpstr>EUROCITY INSURANCE 2023</vt:lpstr>
      <vt:lpstr>İYİ GELECEK SİGORTA 2023</vt:lpstr>
      <vt:lpstr>COMMERCIAL INSURANCE 2023</vt:lpstr>
      <vt:lpstr>TÜRKİYE SİGORTA 2023</vt:lpstr>
      <vt:lpstr>GÜVEN  SİGORTA LTD 2023</vt:lpstr>
      <vt:lpstr>GOLD SİGORTA 2023</vt:lpstr>
      <vt:lpstr>CAN SİGORTA LTD. 2023</vt:lpstr>
      <vt:lpstr>ANADOLU SİGORTA A.Ş. 2023</vt:lpstr>
      <vt:lpstr>AS-CAN SİGORTA LTD. 2023</vt:lpstr>
      <vt:lpstr>GULF SİGORTA A.Ş. 2023</vt:lpstr>
      <vt:lpstr>AKFİNANS SİGORTA LTD. 2023</vt:lpstr>
      <vt:lpstr>BEY SİGORTA LTD.2023</vt:lpstr>
      <vt:lpstr>Segure Insurance Ltd. 2023</vt:lpstr>
      <vt:lpstr>Limasol Sigorta Ltd. 2023</vt:lpstr>
      <vt:lpstr>Kıbrıs Sigorta Ltd. 2023</vt:lpstr>
      <vt:lpstr>Şeker Sigorta Kıbrıs Ltd. 2023</vt:lpstr>
      <vt:lpstr>İktisat Sigorta Ltd. 2033</vt:lpstr>
      <vt:lpstr>Northprime Insurance Ltd. 2023</vt:lpstr>
      <vt:lpstr>Alfa Insurance ltd.2023</vt:lpstr>
      <vt:lpstr>Mapfree Insurance Ltd. 2023</vt:lpstr>
      <vt:lpstr>Kapital Insrance Ltd. 2023</vt:lpstr>
      <vt:lpstr>Dağlı Sigorta Ltd. 2023</vt:lpstr>
      <vt:lpstr>Creditwest Insurance Ltd 2023</vt:lpstr>
      <vt:lpstr>Near East Sigorta</vt:lpstr>
      <vt:lpstr>AVEON SİGORTA LTD. 2023</vt:lpstr>
      <vt:lpstr>AXA SİGORTA A.Ş. 2023</vt:lpstr>
      <vt:lpstr>KONSOLİDEBİLANÇO (1)</vt:lpstr>
      <vt:lpstr>GERÇEK KONSOLİDE</vt:lpstr>
      <vt:lpstr>GERÇEK KONSOLİDE (2)</vt:lpstr>
      <vt:lpstr>KONSOLİDEBİLANÇO 8YILLIK(se (2</vt:lpstr>
      <vt:lpstr>Nakit Değerler</vt:lpstr>
      <vt:lpstr>Aktifler</vt:lpstr>
      <vt:lpstr>Aktifler (2)</vt:lpstr>
      <vt:lpstr>ALACAKLAR</vt:lpstr>
      <vt:lpstr>İDARİ VE KANUNİ T.</vt:lpstr>
      <vt:lpstr>İŞTİRAKLER</vt:lpstr>
      <vt:lpstr>SABİT DEĞERLER</vt:lpstr>
      <vt:lpstr>Pasif (5)</vt:lpstr>
      <vt:lpstr>TOPLAM KAR</vt:lpstr>
      <vt:lpstr>Pas Büy</vt:lpstr>
      <vt:lpstr>Özkaynak Tablo</vt:lpstr>
      <vt:lpstr>Pasif Hes.</vt:lpstr>
      <vt:lpstr>ÖDSERMAYE</vt:lpstr>
      <vt:lpstr>ÖDSERMAYE (2)</vt:lpstr>
      <vt:lpstr>ÖZ-GRFİK</vt:lpstr>
      <vt:lpstr>ÖZSERMAYE (3)M.Ş.no</vt:lpstr>
      <vt:lpstr>Pasif (2)</vt:lpstr>
      <vt:lpstr>BORÇLAR VE T.KARŞILIKLAR</vt:lpstr>
      <vt:lpstr>BLOKE TEM.(4)</vt:lpstr>
      <vt:lpstr>BLOKE TEM.(5)</vt:lpstr>
      <vt:lpstr>BLOKE TEM.(6)</vt:lpstr>
      <vt:lpstr>bORÇLAR</vt:lpstr>
      <vt:lpstr>KONSOLİDEBİLANÇO 6 YILLIK(6)</vt:lpstr>
      <vt:lpstr>Bloke Grafik</vt:lpstr>
      <vt:lpstr>Özkaynaklar</vt:lpstr>
      <vt:lpstr>ozkaynaklar toplamı</vt:lpstr>
      <vt:lpstr>Pasif (4)</vt:lpstr>
      <vt:lpstr>KONSOLİDEBİLANÇO 9YILLIK(DOKUZ)</vt:lpstr>
      <vt:lpstr>KONSOLİDEBİLANÇO 6 YILLIK(8)</vt:lpstr>
      <vt:lpstr>SİGORTALILAR ACENTE ALAC.</vt:lpstr>
      <vt:lpstr>ALACAKLAR DAĞILIMI</vt:lpstr>
      <vt:lpstr>SİGORTA ALACAKLARI</vt:lpstr>
      <vt:lpstr>BORÇLAR GENEL</vt:lpstr>
      <vt:lpstr>KONSOLİDEBİLANÇO 9YILLIK(DO (2</vt:lpstr>
      <vt:lpstr>Aktif Büy</vt:lpstr>
      <vt:lpstr>PASİF BÜY</vt:lpstr>
      <vt:lpstr>ÖZKAYNAK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Eftal</dc:creator>
  <cp:lastModifiedBy>Kamil</cp:lastModifiedBy>
  <cp:lastPrinted>2024-11-01T09:29:36Z</cp:lastPrinted>
  <dcterms:created xsi:type="dcterms:W3CDTF">1996-10-14T23:33:28Z</dcterms:created>
  <dcterms:modified xsi:type="dcterms:W3CDTF">2026-05-13T07:03:00Z</dcterms:modified>
</cp:coreProperties>
</file>