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4 hayat dışı\"/>
    </mc:Choice>
  </mc:AlternateContent>
  <xr:revisionPtr revIDLastSave="0" documentId="13_ncr:1_{ACAEB9A6-61D3-41DF-9847-38BA0612B98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AVEON SİGORTA LTD" sheetId="249" r:id="rId1"/>
    <sheet name="AKFİNANS SİGORTA LTD " sheetId="52" r:id="rId2"/>
    <sheet name="ANADOLU ANONİM TÜRK SİGORTA ŞTİ" sheetId="212" r:id="rId3"/>
    <sheet name="AS-CAN SİGORTA ŞTİ.LTD" sheetId="213" r:id="rId4"/>
    <sheet name="AXA SİGORTA A.Ş." sheetId="214" r:id="rId5"/>
    <sheet name="ALFA SİGORTA CO.LTD" sheetId="215" r:id="rId6"/>
    <sheet name="BEY SİGORTA LTD" sheetId="216" r:id="rId7"/>
    <sheet name="BİCARE INSURANCE LTD" sheetId="217" r:id="rId8"/>
    <sheet name="CAN SİGORTA LTD" sheetId="218" r:id="rId9"/>
    <sheet name="COMMERCIAL INSURANCE LTD" sheetId="219" r:id="rId10"/>
    <sheet name="CORRECT CHOICE INSURANCE LTD" sheetId="220" r:id="rId11"/>
    <sheet name="CREDITWEST INSURANCE LTD" sheetId="221" r:id="rId12"/>
    <sheet name="DAĞLI SİGORTA LTD" sheetId="222" r:id="rId13"/>
    <sheet name="EUROCITY INSURANCE LTD" sheetId="223" r:id="rId14"/>
    <sheet name="EIG SİGORTA LTD" sheetId="224" r:id="rId15"/>
    <sheet name="EAGER INSURANCE LTD" sheetId="225" r:id="rId16"/>
    <sheet name="GIG SİGORTA A.Ş" sheetId="226" r:id="rId17"/>
    <sheet name="GOLD INSURANCE LTD" sheetId="227" r:id="rId18"/>
    <sheet name="GRANDPLUS INSURANCE LTD" sheetId="228" r:id="rId19"/>
    <sheet name="I.O.N INSURANCE LTD" sheetId="229" r:id="rId20"/>
    <sheet name="İYİ GELECEK SİGORTA LTD" sheetId="230" r:id="rId21"/>
    <sheet name="GÜVEN SİGORTA (KIBRIS) ŞTİ. LTD" sheetId="231" r:id="rId22"/>
    <sheet name="KIBRIS İKTİSAT SİGORTA LTD" sheetId="232" r:id="rId23"/>
    <sheet name="KIBRIS KAPİTAL INSURANCE LTD" sheetId="233" r:id="rId24"/>
    <sheet name="KIBRIS SİGORTA ŞTİ. LTD" sheetId="234" r:id="rId25"/>
    <sheet name="LİMASOL SİGORTA LTD" sheetId="235" r:id="rId26"/>
    <sheet name="LİGHTSTAR INSURANCE LTD" sheetId="236" r:id="rId27"/>
    <sheet name="MAPFREE INSURANCE LTD" sheetId="237" r:id="rId28"/>
    <sheet name="NORTHPRIME INSURANCE LTD" sheetId="238" r:id="rId29"/>
    <sheet name="NEAR EAST SİGORTA LTD" sheetId="239" r:id="rId30"/>
    <sheet name="SEGURE INSURANCE LTD" sheetId="240" r:id="rId31"/>
    <sheet name="SMART TARGET INSURANCE LTD" sheetId="241" r:id="rId32"/>
    <sheet name="ŞEKER SİGORTA (KIBRIS) LTD" sheetId="242" r:id="rId33"/>
    <sheet name="TOWER INSURANCE LTD" sheetId="243" r:id="rId34"/>
    <sheet name="TÜRK SİGORTA LTD" sheetId="244" r:id="rId35"/>
    <sheet name="TÜRKİYE SİGORTA A.Ş" sheetId="245" r:id="rId36"/>
    <sheet name="UNIVERSAL SİGORTA LTD" sheetId="246" r:id="rId37"/>
    <sheet name="ZİRVE SİGORTA LTD" sheetId="247" r:id="rId38"/>
    <sheet name="ZURİCH SİGORTA A.Ş." sheetId="24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" i="230" l="1"/>
  <c r="L22" i="230"/>
  <c r="L22" i="240"/>
  <c r="L55" i="240"/>
  <c r="M55" i="240" s="1"/>
  <c r="L55" i="246"/>
  <c r="L22" i="246"/>
  <c r="L32" i="246"/>
  <c r="L32" i="241"/>
  <c r="L32" i="242"/>
  <c r="L32" i="240"/>
  <c r="L22" i="242"/>
  <c r="L55" i="242"/>
  <c r="L23" i="240"/>
  <c r="L11" i="240"/>
  <c r="L10" i="240"/>
  <c r="L10" i="242"/>
  <c r="G55" i="240"/>
  <c r="G14" i="240"/>
  <c r="G5" i="240"/>
  <c r="L22" i="234"/>
  <c r="L32" i="235"/>
  <c r="L32" i="234"/>
  <c r="L23" i="234"/>
  <c r="G5" i="234"/>
  <c r="L23" i="228"/>
  <c r="G35" i="248" l="1"/>
  <c r="G15" i="248"/>
  <c r="G47" i="230"/>
  <c r="G44" i="230"/>
  <c r="G41" i="230"/>
  <c r="G40" i="230" s="1"/>
  <c r="L37" i="230"/>
  <c r="G35" i="230"/>
  <c r="G30" i="230"/>
  <c r="G23" i="230"/>
  <c r="G22" i="230"/>
  <c r="G14" i="230" s="1"/>
  <c r="G16" i="230"/>
  <c r="L14" i="230"/>
  <c r="L11" i="230"/>
  <c r="L10" i="230" s="1"/>
  <c r="G10" i="230"/>
  <c r="L3" i="230"/>
  <c r="G3" i="230"/>
  <c r="G47" i="226"/>
  <c r="G44" i="226"/>
  <c r="G41" i="226"/>
  <c r="G40" i="226" s="1"/>
  <c r="G55" i="226" s="1"/>
  <c r="L37" i="226"/>
  <c r="G35" i="226"/>
  <c r="G30" i="226"/>
  <c r="G23" i="226"/>
  <c r="L22" i="226"/>
  <c r="G16" i="226"/>
  <c r="G15" i="226"/>
  <c r="L14" i="226"/>
  <c r="L11" i="226"/>
  <c r="L9" i="226" s="1"/>
  <c r="L55" i="226" s="1"/>
  <c r="L10" i="226"/>
  <c r="G10" i="226"/>
  <c r="L3" i="226"/>
  <c r="G3" i="226"/>
  <c r="G55" i="230" l="1"/>
  <c r="L9" i="230"/>
  <c r="G47" i="218" l="1"/>
  <c r="G44" i="218"/>
  <c r="G41" i="218"/>
  <c r="G40" i="218" s="1"/>
  <c r="G55" i="218" s="1"/>
  <c r="L37" i="218"/>
  <c r="G35" i="218"/>
  <c r="L32" i="218"/>
  <c r="G30" i="218"/>
  <c r="L22" i="218"/>
  <c r="L14" i="218"/>
  <c r="L9" i="218" s="1"/>
  <c r="G14" i="218"/>
  <c r="L11" i="218"/>
  <c r="G10" i="218"/>
  <c r="L3" i="218"/>
  <c r="L55" i="218" s="1"/>
  <c r="G3" i="218"/>
  <c r="G47" i="217"/>
  <c r="G44" i="217"/>
  <c r="G41" i="217"/>
  <c r="L37" i="217"/>
  <c r="G35" i="217"/>
  <c r="G30" i="217"/>
  <c r="L22" i="217"/>
  <c r="G22" i="217"/>
  <c r="G16" i="217"/>
  <c r="L14" i="217"/>
  <c r="L11" i="217"/>
  <c r="G10" i="217"/>
  <c r="L3" i="217"/>
  <c r="G3" i="217"/>
  <c r="G47" i="216"/>
  <c r="G44" i="216"/>
  <c r="G41" i="216"/>
  <c r="G40" i="216" s="1"/>
  <c r="L37" i="216"/>
  <c r="G35" i="216"/>
  <c r="G55" i="216" s="1"/>
  <c r="G30" i="216"/>
  <c r="G23" i="216"/>
  <c r="L22" i="216"/>
  <c r="G22" i="216"/>
  <c r="G14" i="216" s="1"/>
  <c r="G16" i="216"/>
  <c r="L14" i="216"/>
  <c r="L11" i="216"/>
  <c r="L10" i="216" s="1"/>
  <c r="G10" i="216"/>
  <c r="L3" i="216"/>
  <c r="G3" i="216"/>
  <c r="G47" i="214"/>
  <c r="G44" i="214"/>
  <c r="G41" i="214"/>
  <c r="G40" i="214" s="1"/>
  <c r="G55" i="214" s="1"/>
  <c r="L37" i="214"/>
  <c r="G35" i="214"/>
  <c r="L32" i="214"/>
  <c r="L22" i="214" s="1"/>
  <c r="G30" i="214"/>
  <c r="G23" i="214"/>
  <c r="G16" i="214"/>
  <c r="L14" i="214"/>
  <c r="G14" i="214"/>
  <c r="L11" i="214"/>
  <c r="L10" i="214"/>
  <c r="G10" i="214"/>
  <c r="L9" i="214"/>
  <c r="L3" i="214"/>
  <c r="L55" i="214" s="1"/>
  <c r="G3" i="214"/>
  <c r="G47" i="213"/>
  <c r="G44" i="213"/>
  <c r="G41" i="213"/>
  <c r="G40" i="213" s="1"/>
  <c r="G55" i="213" s="1"/>
  <c r="L37" i="213"/>
  <c r="G35" i="213"/>
  <c r="G30" i="213"/>
  <c r="L22" i="213"/>
  <c r="G22" i="213"/>
  <c r="L14" i="213"/>
  <c r="G14" i="213"/>
  <c r="L11" i="213"/>
  <c r="L10" i="213" s="1"/>
  <c r="G10" i="213"/>
  <c r="L9" i="213"/>
  <c r="L3" i="213"/>
  <c r="L55" i="213" s="1"/>
  <c r="G3" i="213"/>
  <c r="G47" i="212"/>
  <c r="G44" i="212"/>
  <c r="G41" i="212"/>
  <c r="G40" i="212" s="1"/>
  <c r="G55" i="212" s="1"/>
  <c r="L37" i="212"/>
  <c r="G35" i="212"/>
  <c r="G30" i="212"/>
  <c r="G23" i="212"/>
  <c r="L22" i="212"/>
  <c r="G22" i="212"/>
  <c r="G16" i="212"/>
  <c r="L14" i="212"/>
  <c r="G14" i="212"/>
  <c r="L11" i="212"/>
  <c r="L10" i="212" s="1"/>
  <c r="G10" i="212"/>
  <c r="L9" i="212"/>
  <c r="L3" i="212"/>
  <c r="L55" i="212" s="1"/>
  <c r="G3" i="212"/>
  <c r="G47" i="52"/>
  <c r="G44" i="52"/>
  <c r="G41" i="52"/>
  <c r="G40" i="52" s="1"/>
  <c r="G55" i="52" s="1"/>
  <c r="L37" i="52"/>
  <c r="G35" i="52"/>
  <c r="G30" i="52"/>
  <c r="L22" i="52"/>
  <c r="G16" i="52"/>
  <c r="G15" i="52"/>
  <c r="G14" i="52" s="1"/>
  <c r="L14" i="52"/>
  <c r="L11" i="52"/>
  <c r="L9" i="52" s="1"/>
  <c r="L10" i="52"/>
  <c r="G10" i="52"/>
  <c r="L3" i="52"/>
  <c r="G3" i="52"/>
  <c r="G47" i="249"/>
  <c r="G44" i="249"/>
  <c r="G41" i="249"/>
  <c r="G40" i="249" s="1"/>
  <c r="G55" i="249" s="1"/>
  <c r="L37" i="249"/>
  <c r="G35" i="249"/>
  <c r="L32" i="249"/>
  <c r="G30" i="249"/>
  <c r="G23" i="249"/>
  <c r="L22" i="249"/>
  <c r="G22" i="249"/>
  <c r="G16" i="249"/>
  <c r="L14" i="249"/>
  <c r="G14" i="249"/>
  <c r="L11" i="249"/>
  <c r="L10" i="249" s="1"/>
  <c r="G10" i="249"/>
  <c r="L9" i="249"/>
  <c r="L3" i="249"/>
  <c r="L55" i="249" s="1"/>
  <c r="G3" i="249"/>
  <c r="L56" i="249"/>
  <c r="G14" i="217" l="1"/>
  <c r="L9" i="217"/>
  <c r="L55" i="217" s="1"/>
  <c r="G40" i="217"/>
  <c r="G55" i="217" s="1"/>
  <c r="L10" i="218"/>
  <c r="L10" i="217"/>
  <c r="L9" i="216"/>
  <c r="L55" i="216" s="1"/>
  <c r="L55" i="52"/>
  <c r="L23" i="231" l="1"/>
  <c r="L10" i="231"/>
  <c r="G22" i="231"/>
  <c r="G23" i="231"/>
  <c r="G15" i="231"/>
  <c r="L55" i="239"/>
  <c r="G14" i="246"/>
  <c r="L55" i="222"/>
  <c r="L56" i="222"/>
  <c r="L9" i="222"/>
  <c r="G22" i="222"/>
  <c r="G23" i="222"/>
  <c r="G15" i="222"/>
  <c r="G16" i="222"/>
  <c r="L55" i="224"/>
  <c r="L22" i="224"/>
  <c r="L22" i="243"/>
  <c r="G14" i="245"/>
  <c r="L55" i="248"/>
  <c r="L22" i="248"/>
  <c r="G30" i="248"/>
  <c r="L55" i="225"/>
  <c r="L22" i="225"/>
  <c r="G5" i="242"/>
  <c r="G15" i="242"/>
  <c r="G16" i="242"/>
  <c r="G22" i="242"/>
  <c r="G23" i="242"/>
  <c r="L23" i="242"/>
  <c r="G10" i="245"/>
  <c r="G16" i="245"/>
  <c r="G22" i="245"/>
  <c r="G35" i="245"/>
  <c r="G41" i="245"/>
  <c r="G44" i="245"/>
  <c r="G47" i="245"/>
  <c r="L3" i="245"/>
  <c r="L11" i="245"/>
  <c r="L14" i="245"/>
  <c r="L32" i="245"/>
  <c r="L22" i="245" s="1"/>
  <c r="L55" i="245" s="1"/>
  <c r="L37" i="245"/>
  <c r="G15" i="241"/>
  <c r="L55" i="237"/>
  <c r="L22" i="237"/>
  <c r="G16" i="244"/>
  <c r="G23" i="232"/>
  <c r="L23" i="235"/>
  <c r="L11" i="235"/>
  <c r="L9" i="235" s="1"/>
  <c r="G43" i="235"/>
  <c r="G5" i="235"/>
  <c r="L55" i="219"/>
  <c r="L22" i="219"/>
  <c r="L9" i="219"/>
  <c r="L10" i="219"/>
  <c r="G23" i="219"/>
  <c r="G14" i="233"/>
  <c r="G5" i="233"/>
  <c r="G22" i="227"/>
  <c r="L32" i="229"/>
  <c r="G44" i="229"/>
  <c r="G43" i="229"/>
  <c r="G39" i="229"/>
  <c r="G55" i="229"/>
  <c r="G5" i="229"/>
  <c r="G55" i="220"/>
  <c r="G43" i="220"/>
  <c r="G44" i="220"/>
  <c r="G44" i="223"/>
  <c r="G5" i="220"/>
  <c r="G3" i="220"/>
  <c r="L9" i="245" l="1"/>
  <c r="G40" i="245"/>
  <c r="L10" i="245"/>
  <c r="G55" i="223"/>
  <c r="G14" i="223"/>
  <c r="G23" i="223"/>
  <c r="G15" i="223"/>
  <c r="G16" i="223"/>
  <c r="G30" i="236"/>
  <c r="L56" i="248"/>
  <c r="G47" i="248"/>
  <c r="G44" i="248"/>
  <c r="G41" i="248"/>
  <c r="L37" i="248"/>
  <c r="L32" i="248"/>
  <c r="G23" i="248"/>
  <c r="G22" i="248" s="1"/>
  <c r="G16" i="248"/>
  <c r="L14" i="248"/>
  <c r="L11" i="248"/>
  <c r="G10" i="248"/>
  <c r="L3" i="248"/>
  <c r="G3" i="248"/>
  <c r="L56" i="247"/>
  <c r="G47" i="247"/>
  <c r="G44" i="247"/>
  <c r="G41" i="247"/>
  <c r="L37" i="247"/>
  <c r="G35" i="247"/>
  <c r="L32" i="247"/>
  <c r="L22" i="247" s="1"/>
  <c r="G30" i="247"/>
  <c r="G23" i="247"/>
  <c r="G22" i="247" s="1"/>
  <c r="G14" i="247" s="1"/>
  <c r="G16" i="247"/>
  <c r="G15" i="247" s="1"/>
  <c r="L14" i="247"/>
  <c r="L11" i="247"/>
  <c r="L9" i="247" s="1"/>
  <c r="G10" i="247"/>
  <c r="L3" i="247"/>
  <c r="G3" i="247"/>
  <c r="L56" i="246"/>
  <c r="G47" i="246"/>
  <c r="G40" i="246" s="1"/>
  <c r="G44" i="246"/>
  <c r="G41" i="246"/>
  <c r="L37" i="246"/>
  <c r="G35" i="246"/>
  <c r="G55" i="246" s="1"/>
  <c r="G30" i="246"/>
  <c r="G23" i="246"/>
  <c r="G22" i="246" s="1"/>
  <c r="G16" i="246"/>
  <c r="G15" i="246" s="1"/>
  <c r="L14" i="246"/>
  <c r="L11" i="246"/>
  <c r="G10" i="246"/>
  <c r="L3" i="246"/>
  <c r="G3" i="246"/>
  <c r="L56" i="245"/>
  <c r="G3" i="245"/>
  <c r="L56" i="244"/>
  <c r="G47" i="244"/>
  <c r="G44" i="244"/>
  <c r="G41" i="244"/>
  <c r="L37" i="244"/>
  <c r="G35" i="244"/>
  <c r="L32" i="244"/>
  <c r="G30" i="244"/>
  <c r="G23" i="244"/>
  <c r="G22" i="244" s="1"/>
  <c r="L22" i="244"/>
  <c r="G15" i="244"/>
  <c r="L14" i="244"/>
  <c r="L11" i="244"/>
  <c r="G10" i="244"/>
  <c r="L3" i="244"/>
  <c r="G3" i="244"/>
  <c r="L56" i="243"/>
  <c r="G47" i="243"/>
  <c r="G44" i="243"/>
  <c r="G41" i="243"/>
  <c r="G40" i="243" s="1"/>
  <c r="L37" i="243"/>
  <c r="G35" i="243"/>
  <c r="L32" i="243"/>
  <c r="G30" i="243"/>
  <c r="G22" i="243"/>
  <c r="G14" i="243" s="1"/>
  <c r="G55" i="243" s="1"/>
  <c r="G16" i="243"/>
  <c r="G15" i="243" s="1"/>
  <c r="L14" i="243"/>
  <c r="L55" i="243" s="1"/>
  <c r="L11" i="243"/>
  <c r="G10" i="243"/>
  <c r="L3" i="243"/>
  <c r="G3" i="243"/>
  <c r="L56" i="242"/>
  <c r="G47" i="242"/>
  <c r="G44" i="242"/>
  <c r="G41" i="242"/>
  <c r="L37" i="242"/>
  <c r="G35" i="242"/>
  <c r="G30" i="242"/>
  <c r="G14" i="242"/>
  <c r="L14" i="242"/>
  <c r="L11" i="242"/>
  <c r="G10" i="242"/>
  <c r="L3" i="242"/>
  <c r="G3" i="242"/>
  <c r="L56" i="241"/>
  <c r="G47" i="241"/>
  <c r="G44" i="241"/>
  <c r="G41" i="241"/>
  <c r="L37" i="241"/>
  <c r="G35" i="241"/>
  <c r="G30" i="241"/>
  <c r="G23" i="241"/>
  <c r="G22" i="241" s="1"/>
  <c r="G16" i="241"/>
  <c r="L14" i="241"/>
  <c r="L11" i="241"/>
  <c r="G10" i="241"/>
  <c r="L3" i="241"/>
  <c r="G3" i="241"/>
  <c r="L56" i="240"/>
  <c r="G47" i="240"/>
  <c r="G44" i="240"/>
  <c r="G41" i="240"/>
  <c r="L37" i="240"/>
  <c r="G35" i="240"/>
  <c r="G23" i="240"/>
  <c r="G16" i="240"/>
  <c r="L14" i="240"/>
  <c r="G10" i="240"/>
  <c r="L3" i="240"/>
  <c r="G3" i="240"/>
  <c r="L56" i="239"/>
  <c r="G47" i="239"/>
  <c r="G44" i="239"/>
  <c r="G41" i="239"/>
  <c r="L37" i="239"/>
  <c r="G35" i="239"/>
  <c r="L32" i="239"/>
  <c r="G30" i="239"/>
  <c r="G23" i="239"/>
  <c r="G22" i="239" s="1"/>
  <c r="L22" i="239"/>
  <c r="G16" i="239"/>
  <c r="G15" i="239" s="1"/>
  <c r="G14" i="239" s="1"/>
  <c r="L14" i="239"/>
  <c r="L11" i="239"/>
  <c r="L9" i="239" s="1"/>
  <c r="L10" i="239"/>
  <c r="G10" i="239"/>
  <c r="L3" i="239"/>
  <c r="G3" i="239"/>
  <c r="L56" i="238"/>
  <c r="G47" i="238"/>
  <c r="G44" i="238"/>
  <c r="G41" i="238"/>
  <c r="L37" i="238"/>
  <c r="G35" i="238"/>
  <c r="L32" i="238"/>
  <c r="L22" i="238" s="1"/>
  <c r="G30" i="238"/>
  <c r="G22" i="238"/>
  <c r="G16" i="238"/>
  <c r="L14" i="238"/>
  <c r="L11" i="238"/>
  <c r="G10" i="238"/>
  <c r="L3" i="238"/>
  <c r="G3" i="238"/>
  <c r="L56" i="237"/>
  <c r="G47" i="237"/>
  <c r="G44" i="237"/>
  <c r="G41" i="237"/>
  <c r="L37" i="237"/>
  <c r="G35" i="237"/>
  <c r="L32" i="237"/>
  <c r="G30" i="237"/>
  <c r="G23" i="237"/>
  <c r="G22" i="237" s="1"/>
  <c r="G15" i="237"/>
  <c r="G14" i="237" s="1"/>
  <c r="L14" i="237"/>
  <c r="L11" i="237"/>
  <c r="G10" i="237"/>
  <c r="L3" i="237"/>
  <c r="G3" i="237"/>
  <c r="L56" i="236"/>
  <c r="G47" i="236"/>
  <c r="G44" i="236"/>
  <c r="G41" i="236"/>
  <c r="L37" i="236"/>
  <c r="G35" i="236"/>
  <c r="L32" i="236"/>
  <c r="L22" i="236" s="1"/>
  <c r="G23" i="236"/>
  <c r="G22" i="236" s="1"/>
  <c r="G16" i="236"/>
  <c r="G15" i="236" s="1"/>
  <c r="L14" i="236"/>
  <c r="L11" i="236"/>
  <c r="G10" i="236"/>
  <c r="L3" i="236"/>
  <c r="G3" i="236"/>
  <c r="L56" i="235"/>
  <c r="G47" i="235"/>
  <c r="G44" i="235"/>
  <c r="G41" i="235"/>
  <c r="G39" i="235" s="1"/>
  <c r="G55" i="235" s="1"/>
  <c r="L37" i="235"/>
  <c r="G35" i="235"/>
  <c r="G30" i="235"/>
  <c r="G23" i="235"/>
  <c r="G22" i="235" s="1"/>
  <c r="L22" i="235"/>
  <c r="L55" i="235" s="1"/>
  <c r="G16" i="235"/>
  <c r="G15" i="235"/>
  <c r="G14" i="235" s="1"/>
  <c r="L14" i="235"/>
  <c r="G10" i="235"/>
  <c r="L3" i="235"/>
  <c r="G3" i="235"/>
  <c r="L56" i="234"/>
  <c r="G47" i="234"/>
  <c r="G40" i="234" s="1"/>
  <c r="G44" i="234"/>
  <c r="G41" i="234"/>
  <c r="L37" i="234"/>
  <c r="G35" i="234"/>
  <c r="G30" i="234"/>
  <c r="G22" i="234"/>
  <c r="G16" i="234"/>
  <c r="G14" i="234"/>
  <c r="L14" i="234"/>
  <c r="L11" i="234"/>
  <c r="G10" i="234"/>
  <c r="L3" i="234"/>
  <c r="G3" i="234"/>
  <c r="L56" i="233"/>
  <c r="G47" i="233"/>
  <c r="G44" i="233"/>
  <c r="G41" i="233"/>
  <c r="L37" i="233"/>
  <c r="G35" i="233"/>
  <c r="L32" i="233"/>
  <c r="L22" i="233" s="1"/>
  <c r="G30" i="233"/>
  <c r="G23" i="233"/>
  <c r="G22" i="233" s="1"/>
  <c r="G16" i="233"/>
  <c r="G15" i="233"/>
  <c r="L14" i="233"/>
  <c r="L11" i="233"/>
  <c r="L10" i="233"/>
  <c r="G10" i="233"/>
  <c r="L3" i="233"/>
  <c r="G3" i="233"/>
  <c r="L56" i="232"/>
  <c r="G47" i="232"/>
  <c r="G44" i="232"/>
  <c r="G41" i="232"/>
  <c r="L37" i="232"/>
  <c r="G35" i="232"/>
  <c r="L32" i="232"/>
  <c r="L22" i="232" s="1"/>
  <c r="G30" i="232"/>
  <c r="G22" i="232"/>
  <c r="G16" i="232"/>
  <c r="G15" i="232"/>
  <c r="G14" i="232" s="1"/>
  <c r="L14" i="232"/>
  <c r="L11" i="232"/>
  <c r="L9" i="232" s="1"/>
  <c r="G10" i="232"/>
  <c r="L3" i="232"/>
  <c r="G3" i="232"/>
  <c r="L56" i="231"/>
  <c r="G47" i="231"/>
  <c r="G40" i="231" s="1"/>
  <c r="G44" i="231"/>
  <c r="G41" i="231"/>
  <c r="L37" i="231"/>
  <c r="G35" i="231"/>
  <c r="L32" i="231"/>
  <c r="G30" i="231"/>
  <c r="L22" i="231"/>
  <c r="G16" i="231"/>
  <c r="L14" i="231"/>
  <c r="L11" i="231"/>
  <c r="G10" i="231"/>
  <c r="L3" i="231"/>
  <c r="G3" i="231"/>
  <c r="L56" i="230"/>
  <c r="L56" i="229"/>
  <c r="G47" i="229"/>
  <c r="L37" i="229"/>
  <c r="G35" i="229"/>
  <c r="G30" i="229"/>
  <c r="G23" i="229"/>
  <c r="G22" i="229" s="1"/>
  <c r="L22" i="229"/>
  <c r="G16" i="229"/>
  <c r="G15" i="229"/>
  <c r="G14" i="229" s="1"/>
  <c r="L14" i="229"/>
  <c r="L11" i="229"/>
  <c r="L9" i="229" s="1"/>
  <c r="L10" i="229"/>
  <c r="G10" i="229"/>
  <c r="L3" i="229"/>
  <c r="G3" i="229"/>
  <c r="L56" i="228"/>
  <c r="G47" i="228"/>
  <c r="G44" i="228"/>
  <c r="G41" i="228"/>
  <c r="L37" i="228"/>
  <c r="G35" i="228"/>
  <c r="L32" i="228"/>
  <c r="L22" i="228" s="1"/>
  <c r="G30" i="228"/>
  <c r="G23" i="228"/>
  <c r="G16" i="228"/>
  <c r="G15" i="228"/>
  <c r="L14" i="228"/>
  <c r="L11" i="228"/>
  <c r="G10" i="228"/>
  <c r="L3" i="228"/>
  <c r="G3" i="228"/>
  <c r="L56" i="227"/>
  <c r="G47" i="227"/>
  <c r="G44" i="227"/>
  <c r="G41" i="227"/>
  <c r="L37" i="227"/>
  <c r="G35" i="227"/>
  <c r="L32" i="227"/>
  <c r="G30" i="227"/>
  <c r="L22" i="227"/>
  <c r="G16" i="227"/>
  <c r="G15" i="227" s="1"/>
  <c r="G14" i="227" s="1"/>
  <c r="L14" i="227"/>
  <c r="L9" i="227" s="1"/>
  <c r="L55" i="227" s="1"/>
  <c r="L11" i="227"/>
  <c r="G10" i="227"/>
  <c r="L3" i="227"/>
  <c r="G3" i="227"/>
  <c r="L56" i="226"/>
  <c r="L56" i="225"/>
  <c r="G47" i="225"/>
  <c r="G44" i="225"/>
  <c r="G40" i="225" s="1"/>
  <c r="G41" i="225"/>
  <c r="L37" i="225"/>
  <c r="G35" i="225"/>
  <c r="L32" i="225"/>
  <c r="G30" i="225"/>
  <c r="G23" i="225"/>
  <c r="G22" i="225" s="1"/>
  <c r="G16" i="225"/>
  <c r="G15" i="225"/>
  <c r="G14" i="225" s="1"/>
  <c r="L14" i="225"/>
  <c r="L11" i="225"/>
  <c r="L10" i="225"/>
  <c r="G10" i="225"/>
  <c r="L9" i="225"/>
  <c r="L3" i="225"/>
  <c r="G3" i="225"/>
  <c r="L56" i="224"/>
  <c r="G47" i="224"/>
  <c r="G44" i="224"/>
  <c r="G41" i="224"/>
  <c r="G40" i="224" s="1"/>
  <c r="L37" i="224"/>
  <c r="G35" i="224"/>
  <c r="L32" i="224"/>
  <c r="G30" i="224"/>
  <c r="G23" i="224"/>
  <c r="G22" i="224" s="1"/>
  <c r="G16" i="224"/>
  <c r="G15" i="224" s="1"/>
  <c r="G14" i="224" s="1"/>
  <c r="L14" i="224"/>
  <c r="L11" i="224"/>
  <c r="L9" i="224" s="1"/>
  <c r="G10" i="224"/>
  <c r="L3" i="224"/>
  <c r="G3" i="224"/>
  <c r="L56" i="223"/>
  <c r="G47" i="223"/>
  <c r="G41" i="223"/>
  <c r="L37" i="223"/>
  <c r="G35" i="223"/>
  <c r="L32" i="223"/>
  <c r="L22" i="223"/>
  <c r="L14" i="223"/>
  <c r="L11" i="223"/>
  <c r="L9" i="223" s="1"/>
  <c r="G10" i="223"/>
  <c r="L3" i="223"/>
  <c r="G3" i="223"/>
  <c r="G47" i="222"/>
  <c r="G44" i="222"/>
  <c r="G41" i="222"/>
  <c r="L37" i="222"/>
  <c r="G35" i="222"/>
  <c r="L32" i="222"/>
  <c r="G30" i="222"/>
  <c r="G14" i="222"/>
  <c r="L22" i="222"/>
  <c r="L14" i="222"/>
  <c r="L11" i="222"/>
  <c r="L10" i="222"/>
  <c r="G10" i="222"/>
  <c r="L3" i="222"/>
  <c r="G3" i="222"/>
  <c r="L56" i="221"/>
  <c r="G47" i="221"/>
  <c r="G44" i="221"/>
  <c r="G41" i="221"/>
  <c r="L37" i="221"/>
  <c r="G35" i="221"/>
  <c r="L32" i="221"/>
  <c r="G30" i="221"/>
  <c r="G23" i="221"/>
  <c r="G22" i="221" s="1"/>
  <c r="L22" i="221"/>
  <c r="G16" i="221"/>
  <c r="G15" i="221" s="1"/>
  <c r="G14" i="221" s="1"/>
  <c r="L14" i="221"/>
  <c r="L10" i="221" s="1"/>
  <c r="L11" i="221"/>
  <c r="G10" i="221"/>
  <c r="L3" i="221"/>
  <c r="G3" i="221"/>
  <c r="L56" i="220"/>
  <c r="G47" i="220"/>
  <c r="G40" i="220"/>
  <c r="L37" i="220"/>
  <c r="G35" i="220"/>
  <c r="L32" i="220"/>
  <c r="G30" i="220"/>
  <c r="G23" i="220"/>
  <c r="G22" i="220" s="1"/>
  <c r="L22" i="220"/>
  <c r="G16" i="220"/>
  <c r="G15" i="220"/>
  <c r="G14" i="220" s="1"/>
  <c r="L14" i="220"/>
  <c r="L11" i="220"/>
  <c r="L10" i="220" s="1"/>
  <c r="G10" i="220"/>
  <c r="L3" i="220"/>
  <c r="L56" i="219"/>
  <c r="G47" i="219"/>
  <c r="G44" i="219"/>
  <c r="G43" i="219" s="1"/>
  <c r="G55" i="219" s="1"/>
  <c r="L37" i="219"/>
  <c r="G35" i="219"/>
  <c r="L32" i="219"/>
  <c r="G30" i="219"/>
  <c r="G22" i="219"/>
  <c r="G14" i="219" s="1"/>
  <c r="G16" i="219"/>
  <c r="G15" i="219" s="1"/>
  <c r="L14" i="219"/>
  <c r="L11" i="219"/>
  <c r="G10" i="219"/>
  <c r="L3" i="219"/>
  <c r="G3" i="219"/>
  <c r="L56" i="218"/>
  <c r="L56" i="217"/>
  <c r="L56" i="216"/>
  <c r="L56" i="215"/>
  <c r="G47" i="215"/>
  <c r="G44" i="215"/>
  <c r="G41" i="215"/>
  <c r="L37" i="215"/>
  <c r="G35" i="215"/>
  <c r="L32" i="215"/>
  <c r="L22" i="215" s="1"/>
  <c r="G30" i="215"/>
  <c r="G23" i="215"/>
  <c r="G22" i="215" s="1"/>
  <c r="G16" i="215"/>
  <c r="G15" i="215" s="1"/>
  <c r="L14" i="215"/>
  <c r="L11" i="215"/>
  <c r="G10" i="215"/>
  <c r="L9" i="215"/>
  <c r="L3" i="215"/>
  <c r="G3" i="215"/>
  <c r="L56" i="214"/>
  <c r="L56" i="213"/>
  <c r="L56" i="212"/>
  <c r="G15" i="238" l="1"/>
  <c r="G14" i="238" s="1"/>
  <c r="G55" i="238" s="1"/>
  <c r="L9" i="240"/>
  <c r="L10" i="234"/>
  <c r="L9" i="234"/>
  <c r="L9" i="228"/>
  <c r="L10" i="228"/>
  <c r="L55" i="228"/>
  <c r="G40" i="228"/>
  <c r="G22" i="228"/>
  <c r="G14" i="228"/>
  <c r="L22" i="241"/>
  <c r="L9" i="221"/>
  <c r="L55" i="221" s="1"/>
  <c r="G40" i="221"/>
  <c r="L9" i="231"/>
  <c r="L55" i="231" s="1"/>
  <c r="G14" i="231"/>
  <c r="G55" i="231" s="1"/>
  <c r="G40" i="239"/>
  <c r="L9" i="238"/>
  <c r="L55" i="238" s="1"/>
  <c r="L10" i="238"/>
  <c r="G40" i="238"/>
  <c r="L9" i="246"/>
  <c r="L10" i="246"/>
  <c r="L10" i="247"/>
  <c r="L55" i="247"/>
  <c r="G40" i="247"/>
  <c r="G55" i="247" s="1"/>
  <c r="G40" i="222"/>
  <c r="G55" i="222" s="1"/>
  <c r="L10" i="224"/>
  <c r="L10" i="248"/>
  <c r="L9" i="248"/>
  <c r="G40" i="248"/>
  <c r="G40" i="242"/>
  <c r="G55" i="242" s="1"/>
  <c r="L9" i="242"/>
  <c r="L55" i="241"/>
  <c r="G40" i="241"/>
  <c r="G14" i="241"/>
  <c r="L9" i="237"/>
  <c r="L10" i="237"/>
  <c r="G40" i="237"/>
  <c r="L9" i="244"/>
  <c r="L55" i="244" s="1"/>
  <c r="L10" i="244"/>
  <c r="G40" i="244"/>
  <c r="G14" i="244"/>
  <c r="L55" i="232"/>
  <c r="L10" i="232"/>
  <c r="G40" i="232"/>
  <c r="G55" i="232" s="1"/>
  <c r="L10" i="235"/>
  <c r="L10" i="215"/>
  <c r="G40" i="215"/>
  <c r="G14" i="215"/>
  <c r="G55" i="215"/>
  <c r="L9" i="233"/>
  <c r="L55" i="233" s="1"/>
  <c r="G40" i="233"/>
  <c r="L10" i="227"/>
  <c r="G40" i="227"/>
  <c r="G55" i="227"/>
  <c r="L9" i="220"/>
  <c r="L55" i="220" s="1"/>
  <c r="L10" i="223"/>
  <c r="L9" i="236"/>
  <c r="L55" i="236" s="1"/>
  <c r="L10" i="236"/>
  <c r="G40" i="236"/>
  <c r="G14" i="236"/>
  <c r="G55" i="236" s="1"/>
  <c r="G55" i="245"/>
  <c r="G55" i="239"/>
  <c r="G55" i="237"/>
  <c r="G55" i="234"/>
  <c r="L55" i="234"/>
  <c r="G55" i="233"/>
  <c r="L55" i="229"/>
  <c r="G55" i="225"/>
  <c r="G55" i="224"/>
  <c r="L55" i="223"/>
  <c r="G55" i="221"/>
  <c r="L55" i="215"/>
  <c r="G55" i="228" l="1"/>
  <c r="G55" i="241"/>
  <c r="G55" i="244"/>
  <c r="L56" i="52" l="1"/>
  <c r="G14" i="248" l="1"/>
  <c r="G55" i="24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C1258A31-9CE0-4F53-9FE3-EFAE10C71C6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7FD37E3B-C6EB-47C6-AEB2-8E2E36763435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61F0A3FE-7119-4B31-80D8-DAFC51B2145B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E2C4586-E3AC-4A23-8C6B-2CC59B8F81DC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16C36CBA-3720-496E-B043-20C482B956D4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D86F4CD-4DC7-4AF9-8AEA-557DE49389A7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3247B06B-EC39-45C8-B637-77A61380CD81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2D6D8007-7482-47B3-B2AB-952362C37028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277BEA2F-864E-4A50-AC92-3549B0D8D484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5BE3508F-E950-4115-8319-562640073A4F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3D50CB18-E942-482B-BD60-E8ED93AA692F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EDDB29B-C625-4DD7-89C2-D8DE5A85D612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5640B6F1-B623-4BCE-BDA4-AF59EE04D536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FF309C0F-9B34-4E36-B76E-8DB03D7C9801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2256D05D-4180-4C4C-ADBB-45DE84A4C654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7204283A-D219-4B43-8684-E881EC03AF74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BF96158F-7D5F-4EF4-BEB5-5FE3D6D5F5DB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A7241C10-56BF-41F2-BAF3-1EB83EF07383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77FBFB32-8565-4128-983D-8CEBC734E16E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7F0899AB-F13D-42C3-B915-2E79AFA0F89D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AB51BEB0-F965-4009-918C-B93EBD917AE9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58E2D80-6AEB-4581-A565-44FAE572D68D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DAE84461-3304-4573-A6BA-935454134443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5EA32151-E7AD-4528-8E3A-F8E80C1FFB9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B96254E2-D9E3-4AD4-8FDC-0AF28E795A0A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2ED4D455-7906-49DE-B1A7-1B32D4253F32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B6942958-C33B-4FCE-9576-089377CB4CA4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53E6FF94-9238-4288-9A1B-888A1AAFED5C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F8D4FF8F-5B57-4584-B5CA-C16A0A4354B3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53E608C3-C498-410F-98C7-958BF80BEB28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84277CF3-8281-4388-AB22-1FD3FB08735D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438CA87C-362D-4FE1-A4DA-2BEDDE780E78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30B2918C-AD7F-41A0-8B87-7C7D95AF1495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B4C9BDE5-C968-4F83-A66A-48C1928AB896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BC316E29-AC0F-40BD-AE6E-5C367DEA8A1E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D83BCE04-AA37-439B-8595-85FD4767C038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CBEDA3C5-81E6-4068-B9FD-58EB939A6F4E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550EA851-A7CA-4CA7-B7AC-2D4B68BB84EC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9E4F5EF9-509E-406B-8C97-CBBD39D34A4D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D66B00EB-7900-4830-ACD8-8BDE367D14CE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50CB9AB6-3ECA-4007-BCAB-EC63F0DCD7E7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F86821C5-908E-485E-8B67-D8753B8F7C79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8A41732F-88A5-415E-B6E8-6DB6C47EDA57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5B2ED7F8-563F-4F0F-9F12-63061A39D093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7C6113D-A2DF-42DF-B455-17CF3B3CE160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4C2F868-A125-4F47-9695-CB9797330125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D92E9430-E520-45B5-BE76-32087FE72095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E8A41F86-C478-4478-97BD-AD700521CEC2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11E2E0C8-FB7E-4DB1-BFFB-9A3A261CB50F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2FFB0687-183E-4C37-866A-87F9B058EE47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1929332D-1145-448C-9BFE-3407C0E94E7B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18E067D8-0588-4A19-9134-9CCE01D26DDA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FBA90E4F-FFBB-4990-B18D-9359D0D1B391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4FB9DA91-7830-400F-B994-189E7B5C6203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92F6378E-E460-4659-8C7F-13A4536F6A1C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17815B79-3662-454F-AD62-7669949C0DB8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37702BB1-DF7D-48C9-907C-C28B35484CBE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7C9BEAD8-1699-4525-869B-FA39A646AEF2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646CE5D0-31FD-438C-AD58-8E006F42F4F4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C17DE95A-5903-4448-8575-ED7B96B8735F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03CA0B63-5FB7-4262-AE96-A7BD30F5DCC5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58C8A8FE-7C19-42BB-AEC2-BCEE9CC3AD2D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8E8A8938-A9DB-475E-9D03-04BFB179354E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4CDD9CF5-2CB8-4945-BB82-15AFB90226A2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D7D74F10-D2EC-4DD7-A2FB-EF015016CA24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7F8FBA13-49D5-4BFC-B516-8017DCC28ADB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8BB1B1E5-6C0A-4353-9EF6-3ACBA0BEBF45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D8DDF196-6D4D-4F2E-B8B4-0E063F556528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D8FBD418-66B8-4849-A15E-78E80CDDB75B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E5D9B69-C1EA-44EF-A056-5A305349F2FC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8001D03E-A99E-45F9-BCB5-5F44B8F37C81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DB8DC7D5-D305-4DE8-9541-6A72ED6998FF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61A86438-43C5-4420-99B2-A940FBEB00BA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0C0FAC33-B96C-43C0-9840-57E950AF600E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13ED17E5-F271-4A55-B58C-4CC32A8CEA05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76D82AE1-2843-4F57-8B5E-731A1BF56336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Ebim</author>
  </authors>
  <commentList>
    <comment ref="G6" authorId="0" shapeId="0" xr:uid="{CB7CE00B-FE70-477F-82D9-F3E704AC9505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20" authorId="0" shapeId="0" xr:uid="{6DF73646-B401-4D77-B49C-5EC656799A3D}">
      <text>
        <r>
          <rPr>
            <b/>
            <sz val="8"/>
            <color indexed="81"/>
            <rFont val="Tahoma"/>
            <family val="2"/>
            <charset val="162"/>
          </rPr>
          <t>Ebim: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<sst xmlns="http://schemas.openxmlformats.org/spreadsheetml/2006/main" count="6356" uniqueCount="144">
  <si>
    <t>I</t>
  </si>
  <si>
    <t>A</t>
  </si>
  <si>
    <t>B</t>
  </si>
  <si>
    <t>II</t>
  </si>
  <si>
    <t>III</t>
  </si>
  <si>
    <t>IV</t>
  </si>
  <si>
    <t>V</t>
  </si>
  <si>
    <t>AKTİFLER</t>
  </si>
  <si>
    <t>PASİFLER</t>
  </si>
  <si>
    <t>NAKİT DEĞERLER</t>
  </si>
  <si>
    <t>BORÇLAR</t>
  </si>
  <si>
    <t>a</t>
  </si>
  <si>
    <t>Kasa</t>
  </si>
  <si>
    <t>Sigorta ve Reasurans Şirketleri Cari Hesabı</t>
  </si>
  <si>
    <t>b</t>
  </si>
  <si>
    <t>Serbest Vadesiz Hesaplar TL</t>
  </si>
  <si>
    <t xml:space="preserve">b </t>
  </si>
  <si>
    <t>Sigorta ve Reasurans Şirketlerinin Depoları</t>
  </si>
  <si>
    <t>c</t>
  </si>
  <si>
    <t>Serbest Vadesiz Hesaplar Döviz</t>
  </si>
  <si>
    <t>Ödenecek Vergi ve Diğer Yükümlülükler</t>
  </si>
  <si>
    <t>d</t>
  </si>
  <si>
    <t>Serbest Vadeli Hesaplar TL</t>
  </si>
  <si>
    <t>Diğer Borçlar</t>
  </si>
  <si>
    <t>e</t>
  </si>
  <si>
    <t>Bloke Vadeli Hesaplar TL</t>
  </si>
  <si>
    <t>KARŞILIKLAR</t>
  </si>
  <si>
    <t>MENKUL DEĞERLER CÜZDANI</t>
  </si>
  <si>
    <t>Teknik Karşılıklar</t>
  </si>
  <si>
    <t>Menkul Değerler</t>
  </si>
  <si>
    <t>Cari Rizikolar Karşılığı</t>
  </si>
  <si>
    <t>Menkul Değerler Azalış Karş</t>
  </si>
  <si>
    <t>(-)</t>
  </si>
  <si>
    <t>Cari Rizikolar Karşılığı Reasürer Payı</t>
  </si>
  <si>
    <t>ALACAKLAR</t>
  </si>
  <si>
    <t>Muallak Hasar Karşılığı</t>
  </si>
  <si>
    <t xml:space="preserve">a </t>
  </si>
  <si>
    <t>Sigortalılar</t>
  </si>
  <si>
    <t>Sigortalılar Prim Alacak Karş</t>
  </si>
  <si>
    <t>Muallak Hasar Karşılığı Reasürer Payı</t>
  </si>
  <si>
    <t>Acenteler</t>
  </si>
  <si>
    <t>Acenteler Prim Alacak Karş</t>
  </si>
  <si>
    <t>Serbest Karşılıklar</t>
  </si>
  <si>
    <t>Sigorta ve Reasurans Şirketleri Depolar</t>
  </si>
  <si>
    <t>DİĞER PASİFLER</t>
  </si>
  <si>
    <t>Diğer Alacaklar</t>
  </si>
  <si>
    <t>ÖZKAYNAKLAR</t>
  </si>
  <si>
    <t>İDARİ VE KANUNİ TAKİPTEKİ ALACAKLAR</t>
  </si>
  <si>
    <t>Ödenmiş Sermaye</t>
  </si>
  <si>
    <t>İdari ve Kanuni Takipteki Alacaklar</t>
  </si>
  <si>
    <t>Nominal Sermaye</t>
  </si>
  <si>
    <t>İdari ve Kanuni Takipteki Alacaklar Karş</t>
  </si>
  <si>
    <t>Ödenmemiş Sermaye</t>
  </si>
  <si>
    <t>Kanuni Yedek Akçeler</t>
  </si>
  <si>
    <t>İŞTİRAKLER</t>
  </si>
  <si>
    <t>Olağan Üstü Hasar Karşılığı</t>
  </si>
  <si>
    <t>İştirakler</t>
  </si>
  <si>
    <t>İhtiyari Yedek Akçeler</t>
  </si>
  <si>
    <t>İştirakler Değer Azalış Karş</t>
  </si>
  <si>
    <t>Olağan Üstü Yedek Akçeler</t>
  </si>
  <si>
    <t>İştiraklere Sermaye Taahhütleri</t>
  </si>
  <si>
    <t>f</t>
  </si>
  <si>
    <t>Yeniden Değerlendirme Fonu</t>
  </si>
  <si>
    <t>g</t>
  </si>
  <si>
    <t>Özel Fonlar</t>
  </si>
  <si>
    <t>SABİT DEĞERLER</t>
  </si>
  <si>
    <t>h</t>
  </si>
  <si>
    <t>Menkuller</t>
  </si>
  <si>
    <t>Dönem Zararı</t>
  </si>
  <si>
    <t>Geçmiş Yıllar Zararı</t>
  </si>
  <si>
    <t>Menkuller Birikmiş Amortismanı</t>
  </si>
  <si>
    <t>Gayrımenkuller</t>
  </si>
  <si>
    <t xml:space="preserve">KAR </t>
  </si>
  <si>
    <t>Dönem Karı</t>
  </si>
  <si>
    <t>Gayrımenkuller Birikmiş Amortismanı</t>
  </si>
  <si>
    <t>Geçmiş Yıl Karları</t>
  </si>
  <si>
    <t>Özel Maliyet Bedeli</t>
  </si>
  <si>
    <t>Özel Maliyet Bedeli Birikmiş Amortismanı</t>
  </si>
  <si>
    <t>VII</t>
  </si>
  <si>
    <t>DİĞER AKTİFLER ( NET )</t>
  </si>
  <si>
    <t>AKTİFLER TOPLAMI</t>
  </si>
  <si>
    <t>PASİFLER TOPLAMI</t>
  </si>
  <si>
    <t>Özel Maliyet Bedeli/stoklar</t>
  </si>
  <si>
    <t>Kar/Zarar</t>
  </si>
  <si>
    <t>Ertelenmiş Komisyonlar (Net)</t>
  </si>
  <si>
    <t>2)</t>
  </si>
  <si>
    <t>1)</t>
  </si>
  <si>
    <t>Zorunlu Trafik Sigortası Alacağı</t>
  </si>
  <si>
    <t>i)</t>
  </si>
  <si>
    <t xml:space="preserve"> Devreden Zorunlu Trafik Sigortası Alacağı</t>
  </si>
  <si>
    <t>ii)</t>
  </si>
  <si>
    <t>Diğer Sınıflardaki Prim Alacağı</t>
  </si>
  <si>
    <t xml:space="preserve">Mevcut Yıl Zorunlu Trafik Sigortası Prim </t>
  </si>
  <si>
    <t xml:space="preserve">2) </t>
  </si>
  <si>
    <t>3)</t>
  </si>
  <si>
    <t>b)</t>
  </si>
  <si>
    <t>Devreden Zorunlu Trafik Sigortası Alacağı</t>
  </si>
  <si>
    <t>Mevcut Yıl Zorunlu Trafik Sigortası Alacağı</t>
  </si>
  <si>
    <t>4)</t>
  </si>
  <si>
    <t>Acenteler Şüpheli Alacaklar Karşılığı</t>
  </si>
  <si>
    <t>c)</t>
  </si>
  <si>
    <t>Koasürörler</t>
  </si>
  <si>
    <t>f)</t>
  </si>
  <si>
    <t>İkrazlar</t>
  </si>
  <si>
    <t>g)</t>
  </si>
  <si>
    <t>Sigortalılar Şüpheli Prim Alacak Karş</t>
  </si>
  <si>
    <t>AKFİNANS SİGORTA- 2024</t>
  </si>
  <si>
    <t>ANADOLU ANONİM TÜRK SİGORTA ŞTİ - 2024</t>
  </si>
  <si>
    <t>AS-CAN SİGORTA ŞTİ. LTD - 2024</t>
  </si>
  <si>
    <t>AXA SİGORTA A.Ş. - 2024</t>
  </si>
  <si>
    <t>ALFA SİGORTA CO.LTD - 2024</t>
  </si>
  <si>
    <t>BEY SİGORTA LTD - 2024</t>
  </si>
  <si>
    <t>CAN SİGORTA LTD - 2024</t>
  </si>
  <si>
    <t>COMMERCIAL INSURANCE LTD - 2024</t>
  </si>
  <si>
    <t>CORRECT CHOİCE INSURANCE LTD - 2024</t>
  </si>
  <si>
    <t>CREDITWEST INSURANCE LTD - 2024</t>
  </si>
  <si>
    <t>DAĞLI SİGORTA LTD - 2024</t>
  </si>
  <si>
    <t>EUROCITY INSURANCE  LTD - 2024</t>
  </si>
  <si>
    <t>EIG SİGORTA  LTD - 2024</t>
  </si>
  <si>
    <t>EAGER INSURANCE LTD - 2024</t>
  </si>
  <si>
    <t>GIG SİGORTA A.Ş - 2024</t>
  </si>
  <si>
    <t>GOLD INSURANCE LTD - 2024</t>
  </si>
  <si>
    <t>GRANDPLUS INSURANCE LTD - 2024</t>
  </si>
  <si>
    <t>I.O.N INSURANCE LTD - 2024</t>
  </si>
  <si>
    <t>İYİ GELECEK SİGORTA LTD - 2024</t>
  </si>
  <si>
    <t>GÜVEN SİGORTA (KIBRIS) ŞTİ. LTD - 2024</t>
  </si>
  <si>
    <t>KIBRIS İKTİSAT SİGORTA LTD - 2024</t>
  </si>
  <si>
    <t>KIBRIS KAPİTAL INSURANCE LTD - 2024</t>
  </si>
  <si>
    <t>KIBRIS SİGORTA ŞTİ. LTD - 2024</t>
  </si>
  <si>
    <t>LİMASOL SİGORTA LTD - 2024</t>
  </si>
  <si>
    <t>LİGHTSTAR INSURANCE LTD - 2024</t>
  </si>
  <si>
    <t>MAPFREE INSURANCE LTD - 2024</t>
  </si>
  <si>
    <t>NORTHPRIME INSURANCE LTD - 2024</t>
  </si>
  <si>
    <t>NEAR EAST SİGORTA LTD - 2024</t>
  </si>
  <si>
    <t>SEGURE INSURANCE LTD - 2024</t>
  </si>
  <si>
    <t>SMART TARGET INSURANCE LTD - 2024</t>
  </si>
  <si>
    <t>ŞEKER SİGORTA (KIBRIS) LTD - 2024</t>
  </si>
  <si>
    <t>TOWER INSURANCE LTD - 2024</t>
  </si>
  <si>
    <t>TÜRK SİGORTA LTD - 2024</t>
  </si>
  <si>
    <t>TÜRKİYE SİGORTA A.Ş - 2024</t>
  </si>
  <si>
    <t>UNIVERSAL SİGORTA LTD - 2024</t>
  </si>
  <si>
    <t>ZİRVE SİGORTA LTD - 2024</t>
  </si>
  <si>
    <t>ZURİCH SİGORTA A.Ş - 2024</t>
  </si>
  <si>
    <t>AVEON SİGORTA LTD- 2024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</si>
</sst>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[Red]\-#,##0.00\ "/>
  </numFmts>
  <fonts count="18" x14ac:knownFonts="1">
    <font>
      <sz val="10"/>
      <name val="Arial"/>
    </font>
    <font>
      <sz val="10"/>
      <name val="Arial"/>
      <family val="2"/>
      <charset val="162"/>
    </font>
    <font>
      <sz val="8"/>
      <name val="Arial"/>
      <family val="2"/>
      <charset val="162"/>
    </font>
    <font>
      <u/>
      <sz val="10"/>
      <color indexed="12"/>
      <name val="Arial"/>
      <family val="2"/>
      <charset val="162"/>
    </font>
    <font>
      <b/>
      <u/>
      <sz val="10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sz val="9"/>
      <name val="Arial"/>
      <family val="2"/>
      <charset val="162"/>
    </font>
    <font>
      <sz val="9"/>
      <name val="Arial"/>
      <family val="2"/>
      <charset val="162"/>
    </font>
    <font>
      <b/>
      <sz val="8"/>
      <color indexed="12"/>
      <name val="Arial"/>
      <family val="2"/>
      <charset val="162"/>
    </font>
    <font>
      <sz val="8"/>
      <color indexed="81"/>
      <name val="Tahoma"/>
      <family val="2"/>
      <charset val="162"/>
    </font>
    <font>
      <b/>
      <sz val="8"/>
      <color indexed="81"/>
      <name val="Tahoma"/>
      <family val="2"/>
      <charset val="162"/>
    </font>
    <font>
      <sz val="8"/>
      <color indexed="8"/>
      <name val="Arial"/>
      <family val="2"/>
      <charset val="162"/>
    </font>
    <font>
      <u/>
      <sz val="10"/>
      <name val="Arial"/>
      <family val="2"/>
      <charset val="16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  <charset val="16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7">
    <xf numFmtId="0" fontId="0" fillId="0" borderId="0" xfId="0"/>
    <xf numFmtId="4" fontId="6" fillId="0" borderId="0" xfId="1" applyNumberFormat="1" applyFont="1" applyAlignment="1"/>
    <xf numFmtId="4" fontId="9" fillId="2" borderId="0" xfId="1" applyNumberFormat="1" applyFont="1" applyFill="1" applyAlignment="1"/>
    <xf numFmtId="4" fontId="0" fillId="0" borderId="0" xfId="0" applyNumberFormat="1"/>
    <xf numFmtId="4" fontId="9" fillId="2" borderId="1" xfId="1" applyNumberFormat="1" applyFont="1" applyFill="1" applyBorder="1" applyAlignment="1"/>
    <xf numFmtId="4" fontId="9" fillId="2" borderId="0" xfId="2" applyNumberFormat="1" applyFont="1" applyFill="1" applyAlignment="1"/>
    <xf numFmtId="4" fontId="9" fillId="2" borderId="1" xfId="1" applyNumberFormat="1" applyFont="1" applyFill="1" applyBorder="1" applyAlignment="1">
      <alignment horizontal="right"/>
    </xf>
    <xf numFmtId="4" fontId="9" fillId="2" borderId="3" xfId="0" applyNumberFormat="1" applyFont="1" applyFill="1" applyBorder="1"/>
    <xf numFmtId="4" fontId="6" fillId="0" borderId="0" xfId="2" applyNumberFormat="1" applyFont="1" applyAlignment="1" applyProtection="1">
      <protection locked="0"/>
    </xf>
    <xf numFmtId="4" fontId="6" fillId="0" borderId="0" xfId="1" applyNumberFormat="1" applyFont="1" applyAlignment="1" applyProtection="1">
      <protection locked="0"/>
    </xf>
    <xf numFmtId="4" fontId="6" fillId="0" borderId="1" xfId="1" applyNumberFormat="1" applyFont="1" applyBorder="1" applyAlignment="1" applyProtection="1">
      <protection locked="0"/>
    </xf>
    <xf numFmtId="4" fontId="9" fillId="2" borderId="3" xfId="0" applyNumberFormat="1" applyFont="1" applyFill="1" applyBorder="1" applyProtection="1">
      <protection locked="0"/>
    </xf>
    <xf numFmtId="4" fontId="2" fillId="0" borderId="0" xfId="0" applyNumberFormat="1" applyFont="1"/>
    <xf numFmtId="4" fontId="5" fillId="0" borderId="0" xfId="4" applyNumberFormat="1" applyFont="1" applyAlignment="1">
      <alignment horizontal="center"/>
    </xf>
    <xf numFmtId="4" fontId="5" fillId="0" borderId="2" xfId="0" applyNumberFormat="1" applyFont="1" applyBorder="1" applyAlignment="1">
      <alignment horizontal="center"/>
    </xf>
    <xf numFmtId="4" fontId="5" fillId="0" borderId="2" xfId="0" applyNumberFormat="1" applyFont="1" applyBorder="1"/>
    <xf numFmtId="4" fontId="6" fillId="0" borderId="1" xfId="1" applyNumberFormat="1" applyFont="1" applyBorder="1" applyAlignment="1"/>
    <xf numFmtId="4" fontId="12" fillId="3" borderId="1" xfId="1" applyNumberFormat="1" applyFont="1" applyFill="1" applyBorder="1" applyAlignment="1" applyProtection="1">
      <protection locked="0"/>
    </xf>
    <xf numFmtId="4" fontId="6" fillId="0" borderId="4" xfId="0" applyNumberFormat="1" applyFont="1" applyBorder="1"/>
    <xf numFmtId="4" fontId="1" fillId="0" borderId="0" xfId="4" applyNumberFormat="1" applyAlignment="1">
      <alignment horizontal="center"/>
    </xf>
    <xf numFmtId="4" fontId="8" fillId="0" borderId="0" xfId="2" applyNumberFormat="1" applyFont="1"/>
    <xf numFmtId="4" fontId="7" fillId="0" borderId="0" xfId="0" applyNumberFormat="1" applyFont="1"/>
    <xf numFmtId="4" fontId="7" fillId="0" borderId="1" xfId="1" applyNumberFormat="1" applyFont="1" applyBorder="1"/>
    <xf numFmtId="4" fontId="9" fillId="2" borderId="0" xfId="2" applyNumberFormat="1" applyFont="1" applyFill="1" applyAlignment="1">
      <alignment horizontal="left"/>
    </xf>
    <xf numFmtId="4" fontId="13" fillId="5" borderId="0" xfId="3" applyNumberFormat="1" applyFont="1" applyFill="1" applyAlignment="1" applyProtection="1"/>
    <xf numFmtId="4" fontId="0" fillId="5" borderId="0" xfId="0" applyNumberFormat="1" applyFill="1"/>
    <xf numFmtId="4" fontId="0" fillId="5" borderId="0" xfId="0" applyNumberFormat="1" applyFill="1" applyAlignment="1">
      <alignment horizontal="right"/>
    </xf>
    <xf numFmtId="4" fontId="14" fillId="4" borderId="1" xfId="1" applyNumberFormat="1" applyFont="1" applyFill="1" applyBorder="1" applyAlignment="1" applyProtection="1">
      <protection locked="0"/>
    </xf>
    <xf numFmtId="4" fontId="5" fillId="0" borderId="0" xfId="0" applyNumberFormat="1" applyFont="1"/>
    <xf numFmtId="4" fontId="6" fillId="0" borderId="0" xfId="4" applyNumberFormat="1" applyFont="1"/>
    <xf numFmtId="4" fontId="5" fillId="0" borderId="0" xfId="4" applyNumberFormat="1" applyFont="1"/>
    <xf numFmtId="4" fontId="6" fillId="0" borderId="0" xfId="0" applyNumberFormat="1" applyFont="1"/>
    <xf numFmtId="4" fontId="6" fillId="0" borderId="0" xfId="4" applyNumberFormat="1" applyFont="1" applyAlignment="1">
      <alignment horizontal="center"/>
    </xf>
    <xf numFmtId="4" fontId="2" fillId="0" borderId="0" xfId="4" applyNumberFormat="1" applyFont="1"/>
    <xf numFmtId="4" fontId="14" fillId="0" borderId="0" xfId="0" applyNumberFormat="1" applyFont="1"/>
    <xf numFmtId="4" fontId="9" fillId="3" borderId="1" xfId="1" applyNumberFormat="1" applyFont="1" applyFill="1" applyBorder="1" applyAlignment="1" applyProtection="1">
      <protection locked="0"/>
    </xf>
    <xf numFmtId="4" fontId="9" fillId="0" borderId="0" xfId="1" applyNumberFormat="1" applyFont="1" applyFill="1" applyAlignment="1"/>
    <xf numFmtId="4" fontId="15" fillId="0" borderId="0" xfId="0" applyNumberFormat="1" applyFont="1"/>
    <xf numFmtId="4" fontId="17" fillId="0" borderId="0" xfId="0" applyNumberFormat="1" applyFont="1"/>
    <xf numFmtId="4" fontId="16" fillId="2" borderId="3" xfId="0" applyNumberFormat="1" applyFont="1" applyFill="1" applyBorder="1"/>
    <xf numFmtId="4" fontId="16" fillId="2" borderId="3" xfId="0" applyNumberFormat="1" applyFont="1" applyFill="1" applyBorder="1" applyProtection="1">
      <protection locked="0"/>
    </xf>
    <xf numFmtId="4" fontId="5" fillId="2" borderId="1" xfId="1" applyNumberFormat="1" applyFont="1" applyFill="1" applyBorder="1" applyAlignment="1"/>
    <xf numFmtId="164" fontId="0" fillId="0" borderId="0" xfId="0" applyNumberFormat="1"/>
    <xf numFmtId="4" fontId="6" fillId="0" borderId="10" xfId="4" applyNumberFormat="1" applyFont="1" applyBorder="1"/>
    <xf numFmtId="4" fontId="7" fillId="0" borderId="0" xfId="2" applyNumberFormat="1" applyFont="1"/>
    <xf numFmtId="4" fontId="2" fillId="0" borderId="0" xfId="4" applyNumberFormat="1" applyFont="1" applyAlignment="1">
      <alignment horizontal="center"/>
    </xf>
    <xf numFmtId="4" fontId="2" fillId="0" borderId="0" xfId="2" applyNumberFormat="1" applyFont="1" applyAlignment="1" applyProtection="1">
      <protection locked="0"/>
    </xf>
    <xf numFmtId="4" fontId="2" fillId="0" borderId="1" xfId="1" applyNumberFormat="1" applyFont="1" applyBorder="1" applyAlignment="1" applyProtection="1">
      <protection locked="0"/>
    </xf>
    <xf numFmtId="4" fontId="2" fillId="0" borderId="1" xfId="1" applyNumberFormat="1" applyFont="1" applyBorder="1" applyAlignment="1"/>
    <xf numFmtId="4" fontId="2" fillId="0" borderId="0" xfId="1" applyNumberFormat="1" applyFont="1" applyAlignment="1" applyProtection="1">
      <protection locked="0"/>
    </xf>
    <xf numFmtId="4" fontId="2" fillId="0" borderId="0" xfId="1" applyNumberFormat="1" applyFont="1" applyAlignment="1"/>
    <xf numFmtId="4" fontId="2" fillId="0" borderId="4" xfId="0" applyNumberFormat="1" applyFont="1" applyBorder="1"/>
    <xf numFmtId="4" fontId="5" fillId="0" borderId="11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left"/>
    </xf>
    <xf numFmtId="4" fontId="5" fillId="0" borderId="9" xfId="0" applyNumberFormat="1" applyFont="1" applyBorder="1" applyAlignment="1">
      <alignment horizontal="left"/>
    </xf>
    <xf numFmtId="4" fontId="5" fillId="0" borderId="6" xfId="0" applyNumberFormat="1" applyFont="1" applyBorder="1"/>
    <xf numFmtId="4" fontId="5" fillId="0" borderId="4" xfId="0" applyNumberFormat="1" applyFont="1" applyBorder="1"/>
    <xf numFmtId="4" fontId="2" fillId="0" borderId="0" xfId="4" applyNumberFormat="1" applyFont="1"/>
    <xf numFmtId="4" fontId="2" fillId="0" borderId="10" xfId="4" applyNumberFormat="1" applyFont="1" applyBorder="1" applyAlignment="1">
      <alignment horizontal="center"/>
    </xf>
    <xf numFmtId="4" fontId="5" fillId="0" borderId="0" xfId="0" applyNumberFormat="1" applyFont="1"/>
    <xf numFmtId="4" fontId="0" fillId="0" borderId="0" xfId="0" applyNumberFormat="1" applyAlignment="1">
      <alignment horizontal="center"/>
    </xf>
    <xf numFmtId="4" fontId="2" fillId="0" borderId="0" xfId="0" applyNumberFormat="1" applyFont="1"/>
    <xf numFmtId="4" fontId="2" fillId="0" borderId="0" xfId="4" applyNumberFormat="1" applyFont="1" applyAlignment="1">
      <alignment horizontal="left"/>
    </xf>
    <xf numFmtId="4" fontId="2" fillId="0" borderId="0" xfId="4" applyNumberFormat="1" applyFont="1" applyAlignment="1">
      <alignment horizontal="center"/>
    </xf>
    <xf numFmtId="4" fontId="5" fillId="0" borderId="0" xfId="4" applyNumberFormat="1" applyFont="1"/>
    <xf numFmtId="4" fontId="4" fillId="0" borderId="0" xfId="4" applyNumberFormat="1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5" fillId="0" borderId="0" xfId="4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4" fontId="6" fillId="0" borderId="0" xfId="0" applyNumberFormat="1" applyFont="1"/>
    <xf numFmtId="4" fontId="6" fillId="0" borderId="0" xfId="4" applyNumberFormat="1" applyFont="1"/>
    <xf numFmtId="4" fontId="6" fillId="0" borderId="0" xfId="4" applyNumberFormat="1" applyFont="1" applyAlignment="1">
      <alignment horizontal="left"/>
    </xf>
    <xf numFmtId="4" fontId="6" fillId="0" borderId="0" xfId="4" applyNumberFormat="1" applyFont="1" applyAlignment="1">
      <alignment horizontal="center"/>
    </xf>
    <xf numFmtId="4" fontId="6" fillId="0" borderId="10" xfId="4" applyNumberFormat="1" applyFont="1" applyBorder="1" applyAlignment="1">
      <alignment horizontal="center"/>
    </xf>
  </cellXfs>
  <cellStyles count="5">
    <cellStyle name="Comma" xfId="1" builtinId="3"/>
    <cellStyle name="Comma_Sheet1" xfId="2" xr:uid="{00000000-0005-0000-0000-000001000000}"/>
    <cellStyle name="Hyperlink" xfId="3" builtinId="8"/>
    <cellStyle name="Normal" xfId="0" builtinId="0"/>
    <cellStyle name="Normal_Sheet1" xfId="4" xr:uid="{00000000-0005-0000-0000-000004000000}"/>
  </cellStyles>
  <dxfs count="0"/>
  <tableStyles count="0" defaultTableStyle="TableStyleMedium9" defaultPivotStyle="PivotStyleLight16"/>
  <colors>
    <mruColors>
      <color rgb="FFD16309"/>
      <color rgb="FF000000"/>
      <color rgb="FF000F2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3.xml"/><Relationship Id="rId1" Type="http://schemas.openxmlformats.org/officeDocument/2006/relationships/vmlDrawing" Target="../drawings/vmlDrawing33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4.xml"/><Relationship Id="rId1" Type="http://schemas.openxmlformats.org/officeDocument/2006/relationships/vmlDrawing" Target="../drawings/vmlDrawing34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5.xml"/><Relationship Id="rId1" Type="http://schemas.openxmlformats.org/officeDocument/2006/relationships/vmlDrawing" Target="../drawings/vmlDrawing35.v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6.xml"/><Relationship Id="rId1" Type="http://schemas.openxmlformats.org/officeDocument/2006/relationships/vmlDrawing" Target="../drawings/vmlDrawing36.v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7.xml"/><Relationship Id="rId1" Type="http://schemas.openxmlformats.org/officeDocument/2006/relationships/vmlDrawing" Target="../drawings/vmlDrawing37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9.xml"/><Relationship Id="rId1" Type="http://schemas.openxmlformats.org/officeDocument/2006/relationships/vmlDrawing" Target="../drawings/vmlDrawing39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AD0E-92A7-46AA-A91F-95A27E06BB85}">
  <dimension ref="A1:L56"/>
  <sheetViews>
    <sheetView tabSelected="1" topLeftCell="A34" workbookViewId="0">
      <selection activeCell="N29" sqref="N29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143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58610175.5</v>
      </c>
      <c r="H3" s="14" t="s">
        <v>0</v>
      </c>
      <c r="I3" s="71" t="s">
        <v>10</v>
      </c>
      <c r="J3" s="71"/>
      <c r="K3" s="12"/>
      <c r="L3" s="6">
        <f>L4+L5+L6+L7</f>
        <v>40142620.039999999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>
        <v>22105979.699999999</v>
      </c>
      <c r="H4" s="15"/>
      <c r="I4" s="12" t="s">
        <v>11</v>
      </c>
      <c r="J4" s="12" t="s">
        <v>13</v>
      </c>
      <c r="K4" s="12"/>
      <c r="L4" s="47">
        <v>24644091.649999999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0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1601102.2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36504195.799999997</v>
      </c>
      <c r="H7" s="15"/>
      <c r="I7" s="12" t="s">
        <v>21</v>
      </c>
      <c r="J7" s="12" t="s">
        <v>23</v>
      </c>
      <c r="K7" s="12"/>
      <c r="L7" s="47">
        <v>13897426.189999999</v>
      </c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136663266.69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203930537.01999998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195059931.48999998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195061679.59999999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1748.11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9069732.7899999991</v>
      </c>
      <c r="H14" s="15"/>
      <c r="I14" s="12" t="s">
        <v>14</v>
      </c>
      <c r="J14" s="12" t="s">
        <v>35</v>
      </c>
      <c r="K14" s="12"/>
      <c r="L14" s="4">
        <f>L15-L16</f>
        <v>8870605.5299999993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v>8510484.5899999999</v>
      </c>
      <c r="H15" s="15"/>
      <c r="I15" s="12"/>
      <c r="J15" s="12" t="s">
        <v>35</v>
      </c>
      <c r="K15" s="12"/>
      <c r="L15" s="47">
        <v>8870605.5299999993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f>G17+G18</f>
        <v>409910.70999999996</v>
      </c>
      <c r="H16" s="15"/>
      <c r="I16" s="12"/>
      <c r="J16" s="12" t="s">
        <v>39</v>
      </c>
      <c r="K16" s="33" t="s">
        <v>32</v>
      </c>
      <c r="L16" s="47">
        <v>0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>
        <v>167591.5</v>
      </c>
      <c r="H17" s="15"/>
      <c r="I17" s="12" t="s">
        <v>18</v>
      </c>
      <c r="J17" s="12" t="s">
        <v>84</v>
      </c>
      <c r="K17" s="12"/>
      <c r="L17" s="27">
        <v>-67267270.329999998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>
        <v>242319.21</v>
      </c>
      <c r="H18" s="15" t="s">
        <v>2</v>
      </c>
      <c r="I18" s="63" t="s">
        <v>42</v>
      </c>
      <c r="J18" s="63"/>
      <c r="K18" s="12"/>
      <c r="L18" s="47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>
        <v>8100573.8799999999</v>
      </c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-106064309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f>G23+G26</f>
        <v>442294.20000000019</v>
      </c>
      <c r="H22" s="15" t="s">
        <v>5</v>
      </c>
      <c r="I22" s="61" t="s">
        <v>46</v>
      </c>
      <c r="J22" s="61"/>
      <c r="K22" s="12"/>
      <c r="L22" s="4">
        <f>L23+L28+L29+L30+L32</f>
        <v>735169.27999999747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f>G24+G25</f>
        <v>-4152058.92</v>
      </c>
      <c r="H23" s="15"/>
      <c r="I23" s="12" t="s">
        <v>11</v>
      </c>
      <c r="J23" s="12" t="s">
        <v>48</v>
      </c>
      <c r="K23" s="12"/>
      <c r="L23" s="47">
        <v>17285000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>
        <v>-827653.6</v>
      </c>
      <c r="H24" s="15"/>
      <c r="I24" s="12"/>
      <c r="J24" s="12" t="s">
        <v>50</v>
      </c>
      <c r="K24" s="12"/>
      <c r="L24" s="47">
        <v>17285000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>
        <v>-3324405.32</v>
      </c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>
        <v>4594353.12</v>
      </c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131.54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0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f>-L33-L35+L36</f>
        <v>-16549962.260000002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>
        <v>116954</v>
      </c>
      <c r="H33" s="15"/>
      <c r="I33" s="12"/>
      <c r="J33" s="12" t="s">
        <v>68</v>
      </c>
      <c r="K33" s="33" t="s">
        <v>32</v>
      </c>
      <c r="L33" s="47">
        <v>9574195.7200000007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6975766.54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/>
      <c r="H36" s="15"/>
      <c r="I36" s="28"/>
      <c r="J36" s="12" t="s">
        <v>75</v>
      </c>
      <c r="K36" s="12"/>
      <c r="L36" s="47"/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/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0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3050476.75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3050476.75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4848320.16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1797843.41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0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/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0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746361.97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71476747.00999999</v>
      </c>
      <c r="H55" s="57" t="s">
        <v>81</v>
      </c>
      <c r="I55" s="58"/>
      <c r="J55" s="58"/>
      <c r="K55" s="51"/>
      <c r="L55" s="11">
        <f>L3+L9+L22+L20+L37</f>
        <v>71476747.00999999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  <mergeCell ref="C21:E21"/>
    <mergeCell ref="C11:E11"/>
    <mergeCell ref="C12:E12"/>
    <mergeCell ref="C13:E13"/>
    <mergeCell ref="B14:E14"/>
    <mergeCell ref="C15:E15"/>
    <mergeCell ref="C17:E17"/>
    <mergeCell ref="C18:E18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</mergeCells>
  <hyperlinks>
    <hyperlink ref="A1" location="Sayfa1!A1" display="ZİRVE SİGORTA- ARALIK 2007" xr:uid="{C38451BF-E5C3-4B06-A255-77DC65C64F57}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356B-72E7-4FA6-8E5E-6C3A8291AA6D}">
  <dimension ref="A1:L56"/>
  <sheetViews>
    <sheetView topLeftCell="A22" workbookViewId="0">
      <selection activeCell="O51" sqref="O51"/>
    </sheetView>
  </sheetViews>
  <sheetFormatPr defaultRowHeight="12.75" x14ac:dyDescent="0.2"/>
  <cols>
    <col min="1" max="1" width="4" style="3" customWidth="1"/>
    <col min="2" max="2" width="12.7109375" style="3" customWidth="1"/>
    <col min="3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113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36311145.119999997</v>
      </c>
      <c r="H3" s="14" t="s">
        <v>0</v>
      </c>
      <c r="I3" s="71" t="s">
        <v>10</v>
      </c>
      <c r="J3" s="71"/>
      <c r="K3" s="31"/>
      <c r="L3" s="6">
        <f>L4+L5+L6+L7</f>
        <v>34365850.649999999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3398002.01</v>
      </c>
      <c r="H4" s="15"/>
      <c r="I4" s="31" t="s">
        <v>11</v>
      </c>
      <c r="J4" s="31" t="s">
        <v>13</v>
      </c>
      <c r="K4" s="31"/>
      <c r="L4" s="10">
        <v>16101491.73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2414030.6800000002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32913143.109999999</v>
      </c>
      <c r="H7" s="15"/>
      <c r="I7" s="31" t="s">
        <v>21</v>
      </c>
      <c r="J7" s="31" t="s">
        <v>23</v>
      </c>
      <c r="K7" s="31"/>
      <c r="L7" s="10">
        <v>15850328.24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L11+L14+L18-L17</f>
        <v>39065467.860000007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37831606.369999997</v>
      </c>
      <c r="H10" s="15" t="s">
        <v>1</v>
      </c>
      <c r="I10" s="72" t="s">
        <v>28</v>
      </c>
      <c r="J10" s="72"/>
      <c r="K10" s="31"/>
      <c r="L10" s="4">
        <f>L11+L14-L17</f>
        <v>39065467.860000007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37831606.369999997</v>
      </c>
      <c r="H11" s="15"/>
      <c r="I11" s="31" t="s">
        <v>11</v>
      </c>
      <c r="J11" s="31" t="s">
        <v>30</v>
      </c>
      <c r="K11" s="31"/>
      <c r="L11" s="4">
        <f>L12-L13</f>
        <v>32315669.240000002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47494258.450000003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15178589.210000001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28229805.720000003</v>
      </c>
      <c r="H14" s="15"/>
      <c r="I14" s="31" t="s">
        <v>14</v>
      </c>
      <c r="J14" s="31" t="s">
        <v>35</v>
      </c>
      <c r="K14" s="31"/>
      <c r="L14" s="4">
        <f>L15-L16</f>
        <v>13274148.630000001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5460405.1799999997</v>
      </c>
      <c r="H15" s="15"/>
      <c r="I15" s="31"/>
      <c r="J15" s="31" t="s">
        <v>35</v>
      </c>
      <c r="K15" s="31"/>
      <c r="L15" s="10">
        <v>22467163.57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1232330.6599999999</v>
      </c>
      <c r="H16" s="15"/>
      <c r="I16" s="31"/>
      <c r="J16" s="31" t="s">
        <v>39</v>
      </c>
      <c r="K16" s="29" t="s">
        <v>32</v>
      </c>
      <c r="L16" s="10">
        <v>9193014.9399999995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218339.45</v>
      </c>
      <c r="H17" s="15"/>
      <c r="I17" s="31" t="s">
        <v>18</v>
      </c>
      <c r="J17" s="12" t="s">
        <v>84</v>
      </c>
      <c r="K17" s="31"/>
      <c r="L17" s="27">
        <v>6524350.0099999998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1013991.21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4228074.5199999996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>
        <v>15176.43</v>
      </c>
      <c r="H20" s="15" t="s">
        <v>4</v>
      </c>
      <c r="I20" s="61" t="s">
        <v>44</v>
      </c>
      <c r="J20" s="61"/>
      <c r="K20" s="31"/>
      <c r="L20" s="10">
        <v>249.87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20174497.850000001</v>
      </c>
      <c r="H22" s="15" t="s">
        <v>5</v>
      </c>
      <c r="I22" s="61" t="s">
        <v>46</v>
      </c>
      <c r="J22" s="61"/>
      <c r="K22" s="31"/>
      <c r="L22" s="4">
        <f>L23+L28+L29+L30+L32</f>
        <v>24882216.609999999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G25+G24</f>
        <v>741791.6</v>
      </c>
      <c r="H23" s="15"/>
      <c r="I23" s="31" t="s">
        <v>11</v>
      </c>
      <c r="J23" s="31" t="s">
        <v>48</v>
      </c>
      <c r="K23" s="31"/>
      <c r="L23" s="10">
        <v>24880000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226015.34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515776.26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19432706.25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>
        <v>6851.32</v>
      </c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2216.61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2616930.44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6481707.4100000001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6481707.4100000001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v>0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f>G44+G47</f>
        <v>2419228.4500000002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139417.69999999995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624499.46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485081.76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2279810.75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2506368.9700000002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226558.22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3207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39">
        <f>G3+G10+G14+G35+G40+G43+G54</f>
        <v>104794992.66</v>
      </c>
      <c r="H55" s="57" t="s">
        <v>81</v>
      </c>
      <c r="I55" s="58"/>
      <c r="J55" s="58"/>
      <c r="K55" s="18"/>
      <c r="L55" s="40">
        <f>L3+L9+L22-L20+L37</f>
        <v>104794992.66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5CD64E26-134D-4319-94AB-2DD3FFEE6C98}"/>
  </hyperlink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D6A2-6F15-4FAD-9724-14DC37744C29}">
  <dimension ref="A1:L56"/>
  <sheetViews>
    <sheetView topLeftCell="A25" workbookViewId="0">
      <selection activeCell="G55" sqref="G55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114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11441538.34</v>
      </c>
      <c r="H3" s="14" t="s">
        <v>0</v>
      </c>
      <c r="I3" s="71" t="s">
        <v>10</v>
      </c>
      <c r="J3" s="71"/>
      <c r="K3" s="31"/>
      <c r="L3" s="6">
        <f>L4+L5+L6+L7</f>
        <v>1428448.8800000001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42">
        <v>217509.3</v>
      </c>
      <c r="H4" s="15"/>
      <c r="I4" s="31" t="s">
        <v>11</v>
      </c>
      <c r="J4" s="31" t="s">
        <v>13</v>
      </c>
      <c r="K4" s="31"/>
      <c r="L4" s="10">
        <v>265025.52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f>11157061.03+66968.01</f>
        <v>11224029.039999999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739865.91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423557.45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1510789.55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8327765.5999999996</v>
      </c>
      <c r="H10" s="15" t="s">
        <v>1</v>
      </c>
      <c r="I10" s="72" t="s">
        <v>28</v>
      </c>
      <c r="J10" s="72"/>
      <c r="K10" s="31"/>
      <c r="L10" s="4">
        <f>L11+L14</f>
        <v>1510789.55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8327765.5999999996</v>
      </c>
      <c r="H11" s="15"/>
      <c r="I11" s="31" t="s">
        <v>11</v>
      </c>
      <c r="J11" s="31" t="s">
        <v>30</v>
      </c>
      <c r="K11" s="31"/>
      <c r="L11" s="4">
        <f>L12-L13</f>
        <v>1510789.55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1510789.55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/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0</v>
      </c>
      <c r="H14" s="15"/>
      <c r="I14" s="31" t="s">
        <v>14</v>
      </c>
      <c r="J14" s="31" t="s">
        <v>35</v>
      </c>
      <c r="K14" s="31"/>
      <c r="L14" s="4">
        <f>L15-L16</f>
        <v>0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0</v>
      </c>
      <c r="H15" s="15"/>
      <c r="I15" s="31"/>
      <c r="J15" s="31" t="s">
        <v>35</v>
      </c>
      <c r="K15" s="31"/>
      <c r="L15" s="10"/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0</v>
      </c>
      <c r="H16" s="15"/>
      <c r="I16" s="31"/>
      <c r="J16" s="31" t="s">
        <v>39</v>
      </c>
      <c r="K16" s="29" t="s">
        <v>32</v>
      </c>
      <c r="L16" s="10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/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/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0</v>
      </c>
      <c r="H22" s="15" t="s">
        <v>5</v>
      </c>
      <c r="I22" s="61" t="s">
        <v>46</v>
      </c>
      <c r="J22" s="61"/>
      <c r="K22" s="31"/>
      <c r="L22" s="4">
        <f>L23+L28+L29+L30+L32</f>
        <v>15000000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0</v>
      </c>
      <c r="H23" s="15"/>
      <c r="I23" s="31" t="s">
        <v>11</v>
      </c>
      <c r="J23" s="31" t="s">
        <v>48</v>
      </c>
      <c r="K23" s="31"/>
      <c r="L23" s="10">
        <v>15000000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/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29"/>
      <c r="D35" s="29"/>
      <c r="E35" s="29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2101960.6800000002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2101960.6800000002</v>
      </c>
    </row>
    <row r="39" spans="1:12" x14ac:dyDescent="0.2">
      <c r="A39" s="30" t="s">
        <v>6</v>
      </c>
      <c r="B39" s="70" t="s">
        <v>54</v>
      </c>
      <c r="C39" s="70"/>
      <c r="D39" s="70"/>
      <c r="E39" s="70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G41+G42</f>
        <v>0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/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29"/>
      <c r="D43" s="29"/>
      <c r="E43" s="29"/>
      <c r="F43" s="29"/>
      <c r="G43" s="9">
        <f>+G44+G47+G50</f>
        <v>271895.17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271895.17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407822.36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135927.19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43"/>
      <c r="D54" s="43"/>
      <c r="E54" s="43"/>
      <c r="F54" s="43"/>
      <c r="G54" s="35"/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G40+G35+G30+G14+G10+G3+G54+G43</f>
        <v>20041199.109999999</v>
      </c>
      <c r="H55" s="57" t="s">
        <v>81</v>
      </c>
      <c r="I55" s="58"/>
      <c r="J55" s="58"/>
      <c r="K55" s="18"/>
      <c r="L55" s="11">
        <f>L3+L9+L22+L20+L37</f>
        <v>20041199.109999999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5">
    <mergeCell ref="H54:K54"/>
    <mergeCell ref="A55:F55"/>
    <mergeCell ref="H55:J55"/>
    <mergeCell ref="C48:E48"/>
    <mergeCell ref="C49:E49"/>
    <mergeCell ref="C50:E50"/>
    <mergeCell ref="C51:E51"/>
    <mergeCell ref="C52:E52"/>
    <mergeCell ref="C47:E47"/>
    <mergeCell ref="C37:E37"/>
    <mergeCell ref="I37:J37"/>
    <mergeCell ref="C38:E38"/>
    <mergeCell ref="C40:E40"/>
    <mergeCell ref="C41:E41"/>
    <mergeCell ref="C42:E42"/>
    <mergeCell ref="C44:E44"/>
    <mergeCell ref="C45:E45"/>
    <mergeCell ref="C46:E46"/>
    <mergeCell ref="B39:E39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21:E21"/>
    <mergeCell ref="C12:E12"/>
    <mergeCell ref="C13:E13"/>
    <mergeCell ref="B14:E14"/>
    <mergeCell ref="C15:E15"/>
    <mergeCell ref="I18:J18"/>
    <mergeCell ref="C17:E17"/>
    <mergeCell ref="C18:E18"/>
    <mergeCell ref="C11:E11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25E26DEE-CA5A-41E1-A62F-11EA9469151C}"/>
  </hyperlink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744C-134F-4BE1-83DA-5162F53E3315}">
  <dimension ref="A1:L56"/>
  <sheetViews>
    <sheetView topLeftCell="A22" workbookViewId="0">
      <selection activeCell="L43" sqref="L43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115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54542035.710000001</v>
      </c>
      <c r="H3" s="14" t="s">
        <v>0</v>
      </c>
      <c r="I3" s="71" t="s">
        <v>10</v>
      </c>
      <c r="J3" s="71"/>
      <c r="K3" s="31"/>
      <c r="L3" s="6">
        <f>L4+L5+L6+L7</f>
        <v>12124112.720000001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130492</v>
      </c>
      <c r="H4" s="15"/>
      <c r="I4" s="31" t="s">
        <v>11</v>
      </c>
      <c r="J4" s="31" t="s">
        <v>13</v>
      </c>
      <c r="K4" s="31"/>
      <c r="L4" s="10">
        <v>7295761.8700000001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3784669.18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54411543.710000001</v>
      </c>
      <c r="H7" s="15"/>
      <c r="I7" s="31" t="s">
        <v>21</v>
      </c>
      <c r="J7" s="31" t="s">
        <v>23</v>
      </c>
      <c r="K7" s="31"/>
      <c r="L7" s="10">
        <v>1043681.67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32953076.099999994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13529185.419999996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13241448.089999996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53267894.439999998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40026446.350000001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58164911.149999999</v>
      </c>
      <c r="H14" s="15"/>
      <c r="I14" s="31" t="s">
        <v>14</v>
      </c>
      <c r="J14" s="31" t="s">
        <v>35</v>
      </c>
      <c r="K14" s="31"/>
      <c r="L14" s="4">
        <f>L15-L16</f>
        <v>287737.32999999996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28444818.199999999</v>
      </c>
      <c r="H15" s="15"/>
      <c r="I15" s="31"/>
      <c r="J15" s="31" t="s">
        <v>35</v>
      </c>
      <c r="K15" s="31"/>
      <c r="L15" s="10">
        <v>722079.19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7782300.6600000001</v>
      </c>
      <c r="H16" s="15"/>
      <c r="I16" s="31"/>
      <c r="J16" s="31" t="s">
        <v>39</v>
      </c>
      <c r="K16" s="29" t="s">
        <v>32</v>
      </c>
      <c r="L16" s="10">
        <v>434341.86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79482.7</v>
      </c>
      <c r="H17" s="15"/>
      <c r="I17" s="31" t="s">
        <v>18</v>
      </c>
      <c r="J17" s="12" t="s">
        <v>84</v>
      </c>
      <c r="K17" s="31"/>
      <c r="L17" s="27">
        <v>8193554.54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7702817.96</v>
      </c>
      <c r="H18" s="15" t="s">
        <v>2</v>
      </c>
      <c r="I18" s="72" t="s">
        <v>42</v>
      </c>
      <c r="J18" s="72"/>
      <c r="K18" s="31"/>
      <c r="L18" s="10">
        <v>11230336.140000001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20662517.539999999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29720092.949999999</v>
      </c>
      <c r="H22" s="15" t="s">
        <v>5</v>
      </c>
      <c r="I22" s="61" t="s">
        <v>46</v>
      </c>
      <c r="J22" s="61"/>
      <c r="K22" s="31"/>
      <c r="L22" s="4">
        <f>L23+L28+L29+L30+L32</f>
        <v>25397345.690000001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3175808.75</v>
      </c>
      <c r="H23" s="15"/>
      <c r="I23" s="31" t="s">
        <v>11</v>
      </c>
      <c r="J23" s="31" t="s">
        <v>48</v>
      </c>
      <c r="K23" s="31"/>
      <c r="L23" s="10">
        <v>25000000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-295744.06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3471552.81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26544284.199999999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397345.69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46875635.740000002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46875635.740000002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2477656.75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442696.99999999988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1400817.68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958120.68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2034959.75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4338549.04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2303589.29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2165566.64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117350170.25</v>
      </c>
      <c r="H55" s="57" t="s">
        <v>81</v>
      </c>
      <c r="I55" s="58"/>
      <c r="J55" s="58"/>
      <c r="K55" s="18"/>
      <c r="L55" s="11">
        <f>L3+L9+L22+L20+L37</f>
        <v>117350170.25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67963C2F-EB53-403F-8460-90821D29D037}"/>
  </hyperlink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42C1-4468-47A9-8459-392689683C8F}">
  <dimension ref="A1:L56"/>
  <sheetViews>
    <sheetView topLeftCell="A34" workbookViewId="0">
      <selection activeCell="N35" sqref="N35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116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122507729.34</v>
      </c>
      <c r="H3" s="14" t="s">
        <v>0</v>
      </c>
      <c r="I3" s="71" t="s">
        <v>10</v>
      </c>
      <c r="J3" s="71"/>
      <c r="K3" s="31"/>
      <c r="L3" s="6">
        <f>L4+L5+L6+L7</f>
        <v>31351057.25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5922511.0599999996</v>
      </c>
      <c r="H4" s="15"/>
      <c r="I4" s="31" t="s">
        <v>11</v>
      </c>
      <c r="J4" s="31" t="s">
        <v>13</v>
      </c>
      <c r="K4" s="31"/>
      <c r="L4" s="10">
        <v>1488141.37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7870781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116585218.28</v>
      </c>
      <c r="H7" s="15"/>
      <c r="I7" s="31" t="s">
        <v>21</v>
      </c>
      <c r="J7" s="31" t="s">
        <v>23</v>
      </c>
      <c r="K7" s="31"/>
      <c r="L7" s="10">
        <v>21992134.879999999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103626541.89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43857597.539999999</v>
      </c>
      <c r="H10" s="15" t="s">
        <v>1</v>
      </c>
      <c r="I10" s="72" t="s">
        <v>28</v>
      </c>
      <c r="J10" s="72"/>
      <c r="K10" s="31"/>
      <c r="L10" s="4">
        <f>L11+L14</f>
        <v>120332126.09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43857597.539999999</v>
      </c>
      <c r="H11" s="15"/>
      <c r="I11" s="31" t="s">
        <v>11</v>
      </c>
      <c r="J11" s="31" t="s">
        <v>30</v>
      </c>
      <c r="K11" s="31"/>
      <c r="L11" s="4">
        <f>L12-L13</f>
        <v>101647887.71000001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104102023.03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2454135.3199999998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44031346.479999997</v>
      </c>
      <c r="H14" s="15"/>
      <c r="I14" s="31" t="s">
        <v>14</v>
      </c>
      <c r="J14" s="31" t="s">
        <v>35</v>
      </c>
      <c r="K14" s="31"/>
      <c r="L14" s="4">
        <f>L15-L16</f>
        <v>18684238.379999999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13201658.029999999</v>
      </c>
      <c r="H15" s="15"/>
      <c r="I15" s="31"/>
      <c r="J15" s="31" t="s">
        <v>35</v>
      </c>
      <c r="K15" s="31"/>
      <c r="L15" s="10">
        <v>18684238.379999999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1011421.28</v>
      </c>
      <c r="H16" s="15"/>
      <c r="I16" s="31"/>
      <c r="J16" s="31" t="s">
        <v>39</v>
      </c>
      <c r="K16" s="29" t="s">
        <v>32</v>
      </c>
      <c r="L16" s="10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25387.18</v>
      </c>
      <c r="H17" s="15"/>
      <c r="I17" s="31" t="s">
        <v>18</v>
      </c>
      <c r="J17" s="12" t="s">
        <v>84</v>
      </c>
      <c r="K17" s="31"/>
      <c r="L17" s="27">
        <v>-16705584.199999999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986034.1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12190236.75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-0.89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G23+G26-1.94</f>
        <v>27620738.809999999</v>
      </c>
      <c r="H22" s="15" t="s">
        <v>5</v>
      </c>
      <c r="I22" s="61" t="s">
        <v>46</v>
      </c>
      <c r="J22" s="61"/>
      <c r="K22" s="31"/>
      <c r="L22" s="4">
        <f>L23+L28+L29+L30+L32</f>
        <v>45051853.829999998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2851857.5300000003</v>
      </c>
      <c r="H23" s="15"/>
      <c r="I23" s="31" t="s">
        <v>11</v>
      </c>
      <c r="J23" s="31" t="s">
        <v>48</v>
      </c>
      <c r="K23" s="31"/>
      <c r="L23" s="10">
        <v>45000000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3668.74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2848188.79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24768883.219999999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>
        <v>0</v>
      </c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51853.83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3208949.64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33775253.969999999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30926239.219999999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2849014.75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3360977.4699999997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2817566.7699999996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5066110.3499999996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2248543.58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543410.69999999995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1707251.22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1163840.52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47055.22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39">
        <f>G40+G35+G30+G14+G10+G3+G54</f>
        <v>213804706.04999998</v>
      </c>
      <c r="H55" s="57" t="s">
        <v>81</v>
      </c>
      <c r="I55" s="58"/>
      <c r="J55" s="58"/>
      <c r="K55" s="18"/>
      <c r="L55" s="40">
        <f>L3+L9+L22+L20+L37</f>
        <v>213804706.04999998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7B526A0-1532-426A-A6F2-C839BF2B2948}"/>
  </hyperlink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75B7-927D-4656-93B0-A2144A722326}">
  <dimension ref="A1:N56"/>
  <sheetViews>
    <sheetView topLeftCell="A22" workbookViewId="0">
      <selection activeCell="G45" sqref="G45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117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9895809.5600000005</v>
      </c>
      <c r="H3" s="14" t="s">
        <v>0</v>
      </c>
      <c r="I3" s="71" t="s">
        <v>10</v>
      </c>
      <c r="J3" s="71"/>
      <c r="K3" s="31"/>
      <c r="L3" s="6">
        <f>L4+L5+L6+L7</f>
        <v>5020893.26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142027.42000000001</v>
      </c>
      <c r="H4" s="15"/>
      <c r="I4" s="31" t="s">
        <v>11</v>
      </c>
      <c r="J4" s="31" t="s">
        <v>13</v>
      </c>
      <c r="K4" s="31"/>
      <c r="L4" s="10">
        <v>0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9753782.1400000006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1664287.25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3356606.01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2318593.7899999996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2814032.5999999996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1668594.0399999998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2887055.76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1218461.72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G15+G23+G30</f>
        <v>5953522.7000000002</v>
      </c>
      <c r="H14" s="15"/>
      <c r="I14" s="31" t="s">
        <v>14</v>
      </c>
      <c r="J14" s="31" t="s">
        <v>35</v>
      </c>
      <c r="K14" s="31"/>
      <c r="L14" s="4">
        <f>L15-L16</f>
        <v>1145438.56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277500.21000000002</v>
      </c>
      <c r="H15" s="15"/>
      <c r="I15" s="31"/>
      <c r="J15" s="31" t="s">
        <v>35</v>
      </c>
      <c r="K15" s="31"/>
      <c r="L15" s="10">
        <v>3761908.69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73952.73</v>
      </c>
      <c r="H16" s="15"/>
      <c r="I16" s="31"/>
      <c r="J16" s="31" t="s">
        <v>39</v>
      </c>
      <c r="K16" s="29" t="s">
        <v>32</v>
      </c>
      <c r="L16" s="10">
        <v>2616470.13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22526.03</v>
      </c>
      <c r="H17" s="15"/>
      <c r="I17" s="31" t="s">
        <v>18</v>
      </c>
      <c r="J17" s="12" t="s">
        <v>84</v>
      </c>
      <c r="K17" s="31"/>
      <c r="L17" s="27">
        <v>-495438.81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51426.7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203547.48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v>270430.96999999997</v>
      </c>
      <c r="H22" s="15" t="s">
        <v>5</v>
      </c>
      <c r="I22" s="61" t="s">
        <v>46</v>
      </c>
      <c r="J22" s="61"/>
      <c r="K22" s="31"/>
      <c r="L22" s="41">
        <f>L23+L28+L29+L30+L32</f>
        <v>9318604.5800000001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G26+G25+G24</f>
        <v>646700.9</v>
      </c>
      <c r="H23" s="15"/>
      <c r="I23" s="31" t="s">
        <v>11</v>
      </c>
      <c r="J23" s="31" t="s">
        <v>48</v>
      </c>
      <c r="K23" s="31"/>
      <c r="L23" s="10">
        <v>9000000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77815.8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192615.17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376269.93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318604.58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v>5029321.59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312529.38999999996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268939.28999999998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43590.1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v>1115270.6100000001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6018.1499999999942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178683.57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172665.42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4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4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4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4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4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  <c r="N53" s="38"/>
    </row>
    <row r="54" spans="1:14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/>
      <c r="H54" s="52"/>
      <c r="I54" s="53"/>
      <c r="J54" s="53"/>
      <c r="K54" s="53"/>
      <c r="L54" s="16"/>
    </row>
    <row r="55" spans="1:14" ht="14.25" thickTop="1" thickBot="1" x14ac:dyDescent="0.25">
      <c r="A55" s="54" t="s">
        <v>80</v>
      </c>
      <c r="B55" s="55"/>
      <c r="C55" s="55"/>
      <c r="D55" s="55"/>
      <c r="E55" s="55"/>
      <c r="F55" s="56"/>
      <c r="G55" s="39">
        <f>G3+G10+G14+G35+G40+G44+G47</f>
        <v>16970621.02</v>
      </c>
      <c r="H55" s="57" t="s">
        <v>81</v>
      </c>
      <c r="I55" s="58"/>
      <c r="J55" s="58"/>
      <c r="K55" s="18"/>
      <c r="L55" s="40">
        <f>L3+L9+L22+L20+L37</f>
        <v>16970621.02</v>
      </c>
    </row>
    <row r="56" spans="1:14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7606C661-C705-4F98-8996-343075E030BC}"/>
  </hyperlink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0D10-4AA8-4BDE-8118-8BC47F5D3A30}">
  <dimension ref="A1:L56"/>
  <sheetViews>
    <sheetView topLeftCell="A19" workbookViewId="0">
      <selection activeCell="L56" sqref="L56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118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14704627.109999999</v>
      </c>
      <c r="H3" s="14" t="s">
        <v>0</v>
      </c>
      <c r="I3" s="71" t="s">
        <v>10</v>
      </c>
      <c r="J3" s="71"/>
      <c r="K3" s="31"/>
      <c r="L3" s="6">
        <f>L4+L5+L6+L7</f>
        <v>588077.79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1760959.37</v>
      </c>
      <c r="H4" s="15"/>
      <c r="I4" s="31" t="s">
        <v>11</v>
      </c>
      <c r="J4" s="31" t="s">
        <v>13</v>
      </c>
      <c r="K4" s="31"/>
      <c r="L4" s="10">
        <v>0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538077.79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12943667.74</v>
      </c>
      <c r="H7" s="15"/>
      <c r="I7" s="31" t="s">
        <v>21</v>
      </c>
      <c r="J7" s="31" t="s">
        <v>23</v>
      </c>
      <c r="K7" s="31"/>
      <c r="L7" s="10">
        <v>50000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847213.37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847213.37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847213.37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847213.37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/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31058</v>
      </c>
      <c r="H14" s="15"/>
      <c r="I14" s="31" t="s">
        <v>14</v>
      </c>
      <c r="J14" s="31" t="s">
        <v>35</v>
      </c>
      <c r="K14" s="31"/>
      <c r="L14" s="4">
        <f>L15-L16</f>
        <v>0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31058</v>
      </c>
      <c r="H15" s="15"/>
      <c r="I15" s="31"/>
      <c r="J15" s="31" t="s">
        <v>35</v>
      </c>
      <c r="K15" s="31"/>
      <c r="L15" s="10"/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31058</v>
      </c>
      <c r="H16" s="15"/>
      <c r="I16" s="31"/>
      <c r="J16" s="31" t="s">
        <v>39</v>
      </c>
      <c r="K16" s="29" t="s">
        <v>32</v>
      </c>
      <c r="L16" s="10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31058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/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0</v>
      </c>
      <c r="H22" s="15" t="s">
        <v>5</v>
      </c>
      <c r="I22" s="61" t="s">
        <v>46</v>
      </c>
      <c r="J22" s="61"/>
      <c r="K22" s="31"/>
      <c r="L22" s="4">
        <f>L23+L28+L29+L30+L32+L37</f>
        <v>13300393.949999999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0</v>
      </c>
      <c r="H23" s="15"/>
      <c r="I23" s="31" t="s">
        <v>11</v>
      </c>
      <c r="J23" s="31" t="s">
        <v>48</v>
      </c>
      <c r="K23" s="31"/>
      <c r="L23" s="10">
        <v>12500000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/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800393.95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800393.95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0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0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/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/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/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14735685.109999999</v>
      </c>
      <c r="H55" s="57" t="s">
        <v>81</v>
      </c>
      <c r="I55" s="58"/>
      <c r="J55" s="58"/>
      <c r="K55" s="18"/>
      <c r="L55" s="11">
        <f>L3+L9+L22+L20</f>
        <v>14735685.109999999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948B7AA8-69B8-4948-977C-37CFB2592E8B}"/>
  </hyperlink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402E-2EE4-4749-AE10-464E58250BD0}">
  <dimension ref="A1:L56"/>
  <sheetViews>
    <sheetView topLeftCell="A16" workbookViewId="0">
      <selection activeCell="L22" sqref="L22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119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18955371.030000001</v>
      </c>
      <c r="H3" s="14" t="s">
        <v>0</v>
      </c>
      <c r="I3" s="71" t="s">
        <v>10</v>
      </c>
      <c r="J3" s="71"/>
      <c r="K3" s="31"/>
      <c r="L3" s="6">
        <f>L4+L5+L6+L7</f>
        <v>942642.05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9986.0300000000007</v>
      </c>
      <c r="H4" s="15"/>
      <c r="I4" s="31" t="s">
        <v>11</v>
      </c>
      <c r="J4" s="31" t="s">
        <v>13</v>
      </c>
      <c r="K4" s="31"/>
      <c r="L4" s="10">
        <v>0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942642.05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18945385</v>
      </c>
      <c r="H7" s="15"/>
      <c r="I7" s="31" t="s">
        <v>21</v>
      </c>
      <c r="J7" s="31" t="s">
        <v>23</v>
      </c>
      <c r="K7" s="31"/>
      <c r="L7" s="10"/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1108196.1399999999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1108196.1399999999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1108196.1399999999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1108196.1399999999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/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1579622.9100000001</v>
      </c>
      <c r="H14" s="15"/>
      <c r="I14" s="31" t="s">
        <v>14</v>
      </c>
      <c r="J14" s="31" t="s">
        <v>35</v>
      </c>
      <c r="K14" s="31"/>
      <c r="L14" s="4">
        <f>L15-L16</f>
        <v>0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1310725.9400000002</v>
      </c>
      <c r="H15" s="15"/>
      <c r="I15" s="31"/>
      <c r="J15" s="31" t="s">
        <v>35</v>
      </c>
      <c r="K15" s="31"/>
      <c r="L15" s="10"/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6904.6</v>
      </c>
      <c r="H16" s="15"/>
      <c r="I16" s="31"/>
      <c r="J16" s="31" t="s">
        <v>39</v>
      </c>
      <c r="K16" s="29" t="s">
        <v>32</v>
      </c>
      <c r="L16" s="10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6904.6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1303821.3400000001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2350000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0</v>
      </c>
      <c r="H22" s="15" t="s">
        <v>5</v>
      </c>
      <c r="I22" s="61" t="s">
        <v>46</v>
      </c>
      <c r="J22" s="61"/>
      <c r="K22" s="31"/>
      <c r="L22" s="4">
        <f>L23+L28+L29+L30+L32+L37</f>
        <v>16224486.699999999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0</v>
      </c>
      <c r="H23" s="15"/>
      <c r="I23" s="31" t="s">
        <v>11</v>
      </c>
      <c r="J23" s="31" t="s">
        <v>48</v>
      </c>
      <c r="K23" s="31"/>
      <c r="L23" s="10">
        <v>12500000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12500000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/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268896.96999999997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3724486.7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3724486.7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90330.95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90330.95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118790.48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28459.53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/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20625324.890000001</v>
      </c>
      <c r="H55" s="57" t="s">
        <v>81</v>
      </c>
      <c r="I55" s="58"/>
      <c r="J55" s="58"/>
      <c r="K55" s="18"/>
      <c r="L55" s="11">
        <f>L3+L9+L22+L20</f>
        <v>20625324.890000001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878F8773-DF85-42B9-A464-9C38F1A6D923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5ACC-C77F-48ED-9C11-DC1FEB6354F0}">
  <dimension ref="A1:L56"/>
  <sheetViews>
    <sheetView topLeftCell="A25" workbookViewId="0">
      <selection activeCell="M63" sqref="M63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120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20973614.150000002</v>
      </c>
      <c r="H3" s="14" t="s">
        <v>0</v>
      </c>
      <c r="I3" s="71" t="s">
        <v>10</v>
      </c>
      <c r="J3" s="71"/>
      <c r="K3" s="12"/>
      <c r="L3" s="6">
        <f>L4+L5+L6+L7</f>
        <v>834599.65999999992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/>
      <c r="H4" s="15"/>
      <c r="I4" s="12" t="s">
        <v>11</v>
      </c>
      <c r="J4" s="12" t="s">
        <v>13</v>
      </c>
      <c r="K4" s="12"/>
      <c r="L4" s="47">
        <v>172864.72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521407.19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661734.93999999994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20452206.960000001</v>
      </c>
      <c r="H7" s="15"/>
      <c r="I7" s="12" t="s">
        <v>21</v>
      </c>
      <c r="J7" s="12" t="s">
        <v>23</v>
      </c>
      <c r="K7" s="12"/>
      <c r="L7" s="47"/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8670090.9100000001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8112531.9500000002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6073029.8200000003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7120380.04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1047350.22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v>1955895.59</v>
      </c>
      <c r="H14" s="15"/>
      <c r="I14" s="12" t="s">
        <v>14</v>
      </c>
      <c r="J14" s="12" t="s">
        <v>35</v>
      </c>
      <c r="K14" s="12"/>
      <c r="L14" s="4">
        <f>L15-L16</f>
        <v>2039502.1300000001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f>G16+G19</f>
        <v>0</v>
      </c>
      <c r="H15" s="15"/>
      <c r="I15" s="12"/>
      <c r="J15" s="12" t="s">
        <v>35</v>
      </c>
      <c r="K15" s="12"/>
      <c r="L15" s="47">
        <v>2069310.53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f>G17+G18</f>
        <v>0</v>
      </c>
      <c r="H16" s="15"/>
      <c r="I16" s="12"/>
      <c r="J16" s="12" t="s">
        <v>39</v>
      </c>
      <c r="K16" s="33" t="s">
        <v>32</v>
      </c>
      <c r="L16" s="47">
        <v>29808.400000000001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/>
      <c r="H17" s="15"/>
      <c r="I17" s="12" t="s">
        <v>18</v>
      </c>
      <c r="J17" s="12" t="s">
        <v>84</v>
      </c>
      <c r="K17" s="12"/>
      <c r="L17" s="27">
        <v>307482.11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/>
      <c r="H18" s="15" t="s">
        <v>2</v>
      </c>
      <c r="I18" s="63" t="s">
        <v>42</v>
      </c>
      <c r="J18" s="63"/>
      <c r="K18" s="12"/>
      <c r="L18" s="47">
        <v>250076.85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/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1493248.01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/>
      <c r="H22" s="15" t="s">
        <v>5</v>
      </c>
      <c r="I22" s="61" t="s">
        <v>46</v>
      </c>
      <c r="J22" s="61"/>
      <c r="K22" s="12"/>
      <c r="L22" s="4">
        <f>L23+L28+L29+L30+L32</f>
        <v>14287123.949999999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f>G24+G25</f>
        <v>0</v>
      </c>
      <c r="H23" s="15"/>
      <c r="I23" s="12" t="s">
        <v>11</v>
      </c>
      <c r="J23" s="12" t="s">
        <v>48</v>
      </c>
      <c r="K23" s="12"/>
      <c r="L23" s="47">
        <v>8225000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/>
      <c r="H24" s="15"/>
      <c r="I24" s="12"/>
      <c r="J24" s="12" t="s">
        <v>50</v>
      </c>
      <c r="K24" s="12"/>
      <c r="L24" s="47">
        <v>8225000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/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>
        <v>1890713.66</v>
      </c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0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v>6062123.9500000002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>
        <v>65181.93</v>
      </c>
      <c r="H33" s="15"/>
      <c r="I33" s="12"/>
      <c r="J33" s="12" t="s">
        <v>68</v>
      </c>
      <c r="K33" s="33" t="s">
        <v>32</v>
      </c>
      <c r="L33" s="47">
        <v>0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0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/>
      <c r="H36" s="15"/>
      <c r="I36" s="28"/>
      <c r="J36" s="12" t="s">
        <v>75</v>
      </c>
      <c r="K36" s="12"/>
      <c r="L36" s="47">
        <v>0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/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0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26622.340000000004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26622.340000000004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75503.350000000006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48881.01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0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/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0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2328930.4500000002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25285062.530000001</v>
      </c>
      <c r="H55" s="57" t="s">
        <v>81</v>
      </c>
      <c r="I55" s="58"/>
      <c r="J55" s="58"/>
      <c r="K55" s="51"/>
      <c r="L55" s="11">
        <f>L3+L9+L22+L20+L37</f>
        <v>25285062.530000001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9BEA8172-8D9B-46C9-A775-391B1BD0D286}"/>
  </hyperlink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FACC-DEFB-47DB-A793-CA81AE11EC83}">
  <dimension ref="A1:L56"/>
  <sheetViews>
    <sheetView topLeftCell="A22" workbookViewId="0">
      <selection activeCell="N46" sqref="N46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5.1406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121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11018942.050000001</v>
      </c>
      <c r="H3" s="14" t="s">
        <v>0</v>
      </c>
      <c r="I3" s="71" t="s">
        <v>10</v>
      </c>
      <c r="J3" s="71"/>
      <c r="K3" s="31"/>
      <c r="L3" s="6">
        <f>L4+L5+L6+L7</f>
        <v>1466087.31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3332124.02</v>
      </c>
      <c r="H4" s="15"/>
      <c r="I4" s="31" t="s">
        <v>11</v>
      </c>
      <c r="J4" s="31" t="s">
        <v>13</v>
      </c>
      <c r="K4" s="31"/>
      <c r="L4" s="10">
        <v>0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7686818.0300000003</v>
      </c>
      <c r="H6" s="15"/>
      <c r="I6" s="31" t="s">
        <v>18</v>
      </c>
      <c r="J6" s="31" t="s">
        <v>20</v>
      </c>
      <c r="K6" s="31"/>
      <c r="L6" s="10">
        <v>1047533.08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418554.23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4899138.55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4968029.0999999996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4624452.2699999996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4624452.2699999996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0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2644400.36</v>
      </c>
      <c r="H14" s="15"/>
      <c r="I14" s="31" t="s">
        <v>14</v>
      </c>
      <c r="J14" s="31" t="s">
        <v>35</v>
      </c>
      <c r="K14" s="31"/>
      <c r="L14" s="4">
        <f>L15-L16</f>
        <v>343576.83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1688078.17</v>
      </c>
      <c r="H15" s="15"/>
      <c r="I15" s="31"/>
      <c r="J15" s="31" t="s">
        <v>35</v>
      </c>
      <c r="K15" s="31"/>
      <c r="L15" s="10">
        <v>484703.15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497744.48</v>
      </c>
      <c r="H16" s="15"/>
      <c r="I16" s="31"/>
      <c r="J16" s="31" t="s">
        <v>39</v>
      </c>
      <c r="K16" s="29" t="s">
        <v>32</v>
      </c>
      <c r="L16" s="10">
        <v>141126.32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109205.82</v>
      </c>
      <c r="H17" s="15"/>
      <c r="I17" s="31" t="s">
        <v>18</v>
      </c>
      <c r="J17" s="12" t="s">
        <v>84</v>
      </c>
      <c r="K17" s="31"/>
      <c r="L17" s="27">
        <v>-68890.55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388538.66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1190333.69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G23+G24+G25+G26</f>
        <v>149072.01</v>
      </c>
      <c r="H22" s="15" t="s">
        <v>5</v>
      </c>
      <c r="I22" s="61" t="s">
        <v>46</v>
      </c>
      <c r="J22" s="61"/>
      <c r="K22" s="31"/>
      <c r="L22" s="4">
        <f>L23+L28+L29+L30+L32</f>
        <v>5550201.8099999996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v>0</v>
      </c>
      <c r="H23" s="15"/>
      <c r="I23" s="31" t="s">
        <v>11</v>
      </c>
      <c r="J23" s="31" t="s">
        <v>48</v>
      </c>
      <c r="K23" s="31"/>
      <c r="L23" s="10">
        <v>5550809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0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13380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135692.01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672.13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-1279.32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807250.18</v>
      </c>
      <c r="H33" s="15"/>
      <c r="I33" s="31"/>
      <c r="J33" s="31" t="s">
        <v>68</v>
      </c>
      <c r="K33" s="29" t="s">
        <v>32</v>
      </c>
      <c r="L33" s="10">
        <v>1279.32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528924.42000000004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528924.42000000004</v>
      </c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2429529.0699999998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425534.84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2003994.23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4578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4578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128909.28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124331.28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148111.91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14344956.74</v>
      </c>
      <c r="H55" s="57" t="s">
        <v>81</v>
      </c>
      <c r="I55" s="58"/>
      <c r="J55" s="58"/>
      <c r="K55" s="18"/>
      <c r="L55" s="11">
        <f>L3+L9+L22+L20+L37</f>
        <v>14344956.739999998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302F4B6B-EFEC-4526-9963-8A04F670797B}"/>
  </hyperlink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F56F-AEF1-43D9-80C4-FC340CF334BC}">
  <dimension ref="A1:L56"/>
  <sheetViews>
    <sheetView topLeftCell="A28" workbookViewId="0">
      <selection activeCell="L34" sqref="L34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122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22515032.689999998</v>
      </c>
      <c r="H3" s="14" t="s">
        <v>0</v>
      </c>
      <c r="I3" s="71" t="s">
        <v>10</v>
      </c>
      <c r="J3" s="71"/>
      <c r="K3" s="31"/>
      <c r="L3" s="6">
        <f>L4+L5+L6+L7</f>
        <v>4983458.7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18510132.859999999</v>
      </c>
      <c r="H4" s="15"/>
      <c r="I4" s="31" t="s">
        <v>11</v>
      </c>
      <c r="J4" s="31" t="s">
        <v>13</v>
      </c>
      <c r="K4" s="31"/>
      <c r="L4" s="10">
        <v>0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4004899.83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402073.87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4581384.83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948904.52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948904.52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948904.52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948904.52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/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56904.6</v>
      </c>
      <c r="H14" s="15"/>
      <c r="I14" s="31" t="s">
        <v>14</v>
      </c>
      <c r="J14" s="31" t="s">
        <v>35</v>
      </c>
      <c r="K14" s="31"/>
      <c r="L14" s="4">
        <f>L15-L16</f>
        <v>0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56904.6</v>
      </c>
      <c r="H15" s="15"/>
      <c r="I15" s="31"/>
      <c r="J15" s="31" t="s">
        <v>35</v>
      </c>
      <c r="K15" s="31"/>
      <c r="L15" s="10"/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27226.09</v>
      </c>
      <c r="H16" s="15"/>
      <c r="I16" s="31"/>
      <c r="J16" s="31" t="s">
        <v>39</v>
      </c>
      <c r="K16" s="29" t="s">
        <v>32</v>
      </c>
      <c r="L16" s="10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0</v>
      </c>
      <c r="H17" s="15"/>
      <c r="I17" s="31" t="s">
        <v>18</v>
      </c>
      <c r="J17" s="12" t="s">
        <v>84</v>
      </c>
      <c r="K17" s="31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27226.09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29678.51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>
        <v>0</v>
      </c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0</v>
      </c>
      <c r="H22" s="15" t="s">
        <v>5</v>
      </c>
      <c r="I22" s="61" t="s">
        <v>46</v>
      </c>
      <c r="J22" s="61"/>
      <c r="K22" s="31"/>
      <c r="L22" s="4">
        <f>L23+L28+L29+L30+L32</f>
        <v>18591945.190000001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-6305.82</v>
      </c>
      <c r="H23" s="15"/>
      <c r="I23" s="31" t="s">
        <v>11</v>
      </c>
      <c r="J23" s="31" t="s">
        <v>48</v>
      </c>
      <c r="K23" s="31"/>
      <c r="L23" s="10">
        <f>+L24-L25</f>
        <v>20000000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-6305.82</v>
      </c>
      <c r="H24" s="15"/>
      <c r="I24" s="31"/>
      <c r="J24" s="31" t="s">
        <v>50</v>
      </c>
      <c r="K24" s="31"/>
      <c r="L24" s="10">
        <v>20000000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6305.82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-1408054.81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1408054.81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0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0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1952371.12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1952371.12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2405229.27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452858.15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/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24524308.409999996</v>
      </c>
      <c r="H55" s="57" t="s">
        <v>81</v>
      </c>
      <c r="I55" s="58"/>
      <c r="J55" s="58"/>
      <c r="K55" s="18"/>
      <c r="L55" s="11">
        <f>L3+L9+L22+L20+L37</f>
        <v>24524308.410000004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8971A23F-CE11-49FC-9123-64F9F5EAA1E1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L56"/>
  <sheetViews>
    <sheetView topLeftCell="A31" workbookViewId="0">
      <selection activeCell="E68" sqref="E68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106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21337250.43</v>
      </c>
      <c r="H3" s="14" t="s">
        <v>0</v>
      </c>
      <c r="I3" s="71" t="s">
        <v>10</v>
      </c>
      <c r="J3" s="71"/>
      <c r="K3" s="12"/>
      <c r="L3" s="6">
        <f>L4+L5+L6+L7</f>
        <v>6058895.8300000001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/>
      <c r="H4" s="15"/>
      <c r="I4" s="12" t="s">
        <v>11</v>
      </c>
      <c r="J4" s="12" t="s">
        <v>13</v>
      </c>
      <c r="K4" s="12"/>
      <c r="L4" s="47">
        <v>4838085.8600000003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0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1220809.97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21337250.43</v>
      </c>
      <c r="H7" s="15"/>
      <c r="I7" s="12" t="s">
        <v>21</v>
      </c>
      <c r="J7" s="12" t="s">
        <v>23</v>
      </c>
      <c r="K7" s="12"/>
      <c r="L7" s="47"/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4073927.2999999993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4256000.0299999993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3908819.53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7367641.46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3458821.93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653678.24</v>
      </c>
      <c r="H14" s="15"/>
      <c r="I14" s="12" t="s">
        <v>14</v>
      </c>
      <c r="J14" s="12" t="s">
        <v>35</v>
      </c>
      <c r="K14" s="12"/>
      <c r="L14" s="4">
        <f>L15-L16</f>
        <v>347180.5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f>G16+G19</f>
        <v>0</v>
      </c>
      <c r="H15" s="15"/>
      <c r="I15" s="12"/>
      <c r="J15" s="12" t="s">
        <v>35</v>
      </c>
      <c r="K15" s="12"/>
      <c r="L15" s="47">
        <v>894361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f>G17+G18</f>
        <v>0</v>
      </c>
      <c r="H16" s="15"/>
      <c r="I16" s="12"/>
      <c r="J16" s="12" t="s">
        <v>39</v>
      </c>
      <c r="K16" s="33" t="s">
        <v>32</v>
      </c>
      <c r="L16" s="47">
        <v>547180.5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/>
      <c r="H17" s="15"/>
      <c r="I17" s="12" t="s">
        <v>18</v>
      </c>
      <c r="J17" s="12" t="s">
        <v>84</v>
      </c>
      <c r="K17" s="12"/>
      <c r="L17" s="27">
        <v>-182072.73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/>
      <c r="H18" s="15" t="s">
        <v>2</v>
      </c>
      <c r="I18" s="63" t="s">
        <v>42</v>
      </c>
      <c r="J18" s="63"/>
      <c r="K18" s="12"/>
      <c r="L18" s="47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/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0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v>653678.24</v>
      </c>
      <c r="H22" s="15" t="s">
        <v>5</v>
      </c>
      <c r="I22" s="61" t="s">
        <v>46</v>
      </c>
      <c r="J22" s="61"/>
      <c r="K22" s="12"/>
      <c r="L22" s="4">
        <f>L23+L28+L29+L30+L32</f>
        <v>25923863.529999997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v>-7113.41</v>
      </c>
      <c r="H23" s="15"/>
      <c r="I23" s="12" t="s">
        <v>11</v>
      </c>
      <c r="J23" s="12" t="s">
        <v>48</v>
      </c>
      <c r="K23" s="12"/>
      <c r="L23" s="47">
        <v>6500000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/>
      <c r="H24" s="15"/>
      <c r="I24" s="12"/>
      <c r="J24" s="12" t="s">
        <v>50</v>
      </c>
      <c r="K24" s="12"/>
      <c r="L24" s="47">
        <v>20000000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>
        <v>-7113.41</v>
      </c>
      <c r="H25" s="15"/>
      <c r="I25" s="12"/>
      <c r="J25" s="12" t="s">
        <v>52</v>
      </c>
      <c r="K25" s="33" t="s">
        <v>32</v>
      </c>
      <c r="L25" s="17">
        <v>13500000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>
        <v>660791.65</v>
      </c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8493004.4700000007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9205378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v>1725481.06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/>
      <c r="H33" s="15"/>
      <c r="I33" s="12"/>
      <c r="J33" s="12" t="s">
        <v>68</v>
      </c>
      <c r="K33" s="33" t="s">
        <v>32</v>
      </c>
      <c r="L33" s="47">
        <v>0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0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/>
      <c r="H36" s="15"/>
      <c r="I36" s="28"/>
      <c r="J36" s="12" t="s">
        <v>75</v>
      </c>
      <c r="K36" s="12"/>
      <c r="L36" s="47">
        <v>0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/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0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11978858.82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1920760.3399999999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2882948.44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962188.1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10058098.48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>
        <v>10596456</v>
      </c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538357.52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2086899.17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36056686.660000004</v>
      </c>
      <c r="H55" s="57" t="s">
        <v>81</v>
      </c>
      <c r="I55" s="58"/>
      <c r="J55" s="58"/>
      <c r="K55" s="51"/>
      <c r="L55" s="11">
        <f>L3+L9+L22+L20+L37</f>
        <v>36056686.659999996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C51:E51"/>
    <mergeCell ref="C52:E52"/>
    <mergeCell ref="C54:F54"/>
    <mergeCell ref="H54:K54"/>
    <mergeCell ref="A55:F55"/>
    <mergeCell ref="H55:J55"/>
    <mergeCell ref="C46:E46"/>
    <mergeCell ref="C47:E47"/>
    <mergeCell ref="C48:E48"/>
    <mergeCell ref="C49:E49"/>
    <mergeCell ref="C50:E50"/>
    <mergeCell ref="A2:E2"/>
    <mergeCell ref="H2:J2"/>
    <mergeCell ref="B3:E3"/>
    <mergeCell ref="I3:J3"/>
    <mergeCell ref="C8:E8"/>
    <mergeCell ref="C9:E9"/>
    <mergeCell ref="I9:J9"/>
    <mergeCell ref="B10:E10"/>
    <mergeCell ref="I10:J10"/>
    <mergeCell ref="C4:E4"/>
    <mergeCell ref="C5:E5"/>
    <mergeCell ref="C6:E6"/>
    <mergeCell ref="C7:E7"/>
    <mergeCell ref="C15:E15"/>
    <mergeCell ref="C17:E17"/>
    <mergeCell ref="C18:E18"/>
    <mergeCell ref="C11:E11"/>
    <mergeCell ref="C12:E12"/>
    <mergeCell ref="C13:E13"/>
    <mergeCell ref="B14:E14"/>
    <mergeCell ref="C21:E21"/>
    <mergeCell ref="C22:E22"/>
    <mergeCell ref="I22:J22"/>
    <mergeCell ref="I18:J18"/>
    <mergeCell ref="C19:E19"/>
    <mergeCell ref="C20:E20"/>
    <mergeCell ref="I20:J20"/>
    <mergeCell ref="C28:E28"/>
    <mergeCell ref="C29:E29"/>
    <mergeCell ref="C30:E30"/>
    <mergeCell ref="C31:E31"/>
    <mergeCell ref="C27:E27"/>
    <mergeCell ref="C45:E45"/>
    <mergeCell ref="C32:E32"/>
    <mergeCell ref="C34:F34"/>
    <mergeCell ref="I37:J37"/>
    <mergeCell ref="C44:E44"/>
    <mergeCell ref="C39:E39"/>
    <mergeCell ref="C40:E40"/>
    <mergeCell ref="C41:E41"/>
    <mergeCell ref="C42:E42"/>
    <mergeCell ref="C43:E43"/>
    <mergeCell ref="C36:E36"/>
    <mergeCell ref="C37:E37"/>
    <mergeCell ref="C38:E38"/>
    <mergeCell ref="C33:E33"/>
    <mergeCell ref="C35:E35"/>
  </mergeCells>
  <phoneticPr fontId="2" type="noConversion"/>
  <hyperlinks>
    <hyperlink ref="A1" location="Sayfa1!A1" display="ZİRVE SİGORTA- ARALIK 2007" xr:uid="{00000000-0004-0000-0000-000000000000}"/>
  </hyperlinks>
  <pageMargins left="0.2" right="0.22" top="0.22" bottom="0.11" header="0.5" footer="0.5"/>
  <pageSetup paperSize="9" orientation="landscape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196A-1676-4F86-A7DE-F296415EBC9E}">
  <dimension ref="A1:L56"/>
  <sheetViews>
    <sheetView topLeftCell="A19" workbookViewId="0">
      <selection activeCell="K57" sqref="K57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123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18755396.489999998</v>
      </c>
      <c r="H3" s="14" t="s">
        <v>0</v>
      </c>
      <c r="I3" s="71" t="s">
        <v>10</v>
      </c>
      <c r="J3" s="71"/>
      <c r="K3" s="31"/>
      <c r="L3" s="6">
        <f>L4+L5+L6+L7</f>
        <v>14813759.6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16941711.77</v>
      </c>
      <c r="H4" s="15"/>
      <c r="I4" s="31" t="s">
        <v>11</v>
      </c>
      <c r="J4" s="31" t="s">
        <v>13</v>
      </c>
      <c r="K4" s="31"/>
      <c r="L4" s="10">
        <v>2134927.7999999998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f>6614147.95+624901.08-5477954.73+49830.42+2760</f>
        <v>1813684.7199999997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2283914.0499999998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10394917.75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21890422.780000001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28367929.200000003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27410094.760000002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27897512.530000001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487417.77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26876083.16</v>
      </c>
      <c r="H14" s="15"/>
      <c r="I14" s="31" t="s">
        <v>14</v>
      </c>
      <c r="J14" s="31" t="s">
        <v>35</v>
      </c>
      <c r="K14" s="31"/>
      <c r="L14" s="4">
        <f>L15-L16</f>
        <v>957834.44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15066376.09</v>
      </c>
      <c r="H15" s="15"/>
      <c r="I15" s="31"/>
      <c r="J15" s="31" t="s">
        <v>35</v>
      </c>
      <c r="K15" s="31"/>
      <c r="L15" s="10">
        <v>957834.44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1508362.71</v>
      </c>
      <c r="H16" s="15"/>
      <c r="I16" s="31"/>
      <c r="J16" s="31" t="s">
        <v>39</v>
      </c>
      <c r="K16" s="29" t="s">
        <v>32</v>
      </c>
      <c r="L16" s="10">
        <v>0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0</v>
      </c>
      <c r="H17" s="15"/>
      <c r="I17" s="31" t="s">
        <v>18</v>
      </c>
      <c r="J17" s="12" t="s">
        <v>84</v>
      </c>
      <c r="K17" s="31"/>
      <c r="L17" s="27">
        <v>-6477506.4199999999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1508362.71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13558013.380000001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>
        <v>0</v>
      </c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11587324.57</v>
      </c>
      <c r="H22" s="15" t="s">
        <v>5</v>
      </c>
      <c r="I22" s="61" t="s">
        <v>46</v>
      </c>
      <c r="J22" s="61"/>
      <c r="K22" s="31"/>
      <c r="L22" s="4">
        <f>L23+L28+L29+L30+L32</f>
        <v>13253491.07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2153222.83</v>
      </c>
      <c r="H23" s="15"/>
      <c r="I23" s="31" t="s">
        <v>11</v>
      </c>
      <c r="J23" s="31" t="s">
        <v>48</v>
      </c>
      <c r="K23" s="31"/>
      <c r="L23" s="10">
        <v>16500000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0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2153222.83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9434101.7400000002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>
        <v>0</v>
      </c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-3246508.93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222382.5</v>
      </c>
      <c r="H33" s="15"/>
      <c r="I33" s="31"/>
      <c r="J33" s="31" t="s">
        <v>68</v>
      </c>
      <c r="K33" s="29" t="s">
        <v>32</v>
      </c>
      <c r="L33" s="10">
        <v>3246508.93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0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0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>
        <f>SUM(G40:G42)</f>
        <v>0</v>
      </c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v>0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f>G44+G47+G50</f>
        <v>3362783.17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3362783.17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4154101.38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791318.21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963410.63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G40+G35+G30+G14+G10+G3+G54+G43</f>
        <v>49957673.450000003</v>
      </c>
      <c r="H55" s="57" t="s">
        <v>81</v>
      </c>
      <c r="I55" s="58"/>
      <c r="J55" s="58"/>
      <c r="K55" s="18"/>
      <c r="L55" s="11">
        <f>L3+L9+L22+L20+L37</f>
        <v>49957673.450000003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D55C9D31-7445-4442-BD17-BB12A57AC8DC}"/>
  </hyperlink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3B7D-1072-486F-85CA-DDAD77FE46F1}">
  <dimension ref="A1:L56"/>
  <sheetViews>
    <sheetView topLeftCell="A16" workbookViewId="0">
      <selection activeCell="L56" sqref="L56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124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8517973.8499999996</v>
      </c>
      <c r="H3" s="14" t="s">
        <v>0</v>
      </c>
      <c r="I3" s="71" t="s">
        <v>10</v>
      </c>
      <c r="J3" s="71"/>
      <c r="K3" s="12"/>
      <c r="L3" s="6">
        <f>L4+L5+L6+L7</f>
        <v>631775.5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>
        <v>3412724</v>
      </c>
      <c r="H4" s="15"/>
      <c r="I4" s="12" t="s">
        <v>11</v>
      </c>
      <c r="J4" s="12" t="s">
        <v>13</v>
      </c>
      <c r="K4" s="12"/>
      <c r="L4" s="47">
        <v>105523.16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11071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390824.92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5094178.8499999996</v>
      </c>
      <c r="H7" s="15"/>
      <c r="I7" s="12" t="s">
        <v>21</v>
      </c>
      <c r="J7" s="12" t="s">
        <v>23</v>
      </c>
      <c r="K7" s="12"/>
      <c r="L7" s="47">
        <v>135427.42000000001</v>
      </c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2205900.9700000002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2275770.3600000003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2248820.3600000003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2385483.87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136663.51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1014870</v>
      </c>
      <c r="H14" s="15"/>
      <c r="I14" s="12" t="s">
        <v>14</v>
      </c>
      <c r="J14" s="12" t="s">
        <v>35</v>
      </c>
      <c r="K14" s="12"/>
      <c r="L14" s="4">
        <f>L15-L16</f>
        <v>26950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v>38702</v>
      </c>
      <c r="H15" s="15"/>
      <c r="I15" s="12"/>
      <c r="J15" s="12" t="s">
        <v>35</v>
      </c>
      <c r="K15" s="12"/>
      <c r="L15" s="47">
        <v>38500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f>G17+G18</f>
        <v>0</v>
      </c>
      <c r="H16" s="15"/>
      <c r="I16" s="12"/>
      <c r="J16" s="12" t="s">
        <v>39</v>
      </c>
      <c r="K16" s="33" t="s">
        <v>32</v>
      </c>
      <c r="L16" s="47">
        <v>11550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/>
      <c r="H17" s="15"/>
      <c r="I17" s="12" t="s">
        <v>18</v>
      </c>
      <c r="J17" s="12" t="s">
        <v>84</v>
      </c>
      <c r="K17" s="12"/>
      <c r="L17" s="27">
        <v>-69869.39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/>
      <c r="H18" s="15" t="s">
        <v>2</v>
      </c>
      <c r="I18" s="63" t="s">
        <v>42</v>
      </c>
      <c r="J18" s="63"/>
      <c r="K18" s="12"/>
      <c r="L18" s="47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>
        <v>38702</v>
      </c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0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f>G23+G26</f>
        <v>160881</v>
      </c>
      <c r="H22" s="15" t="s">
        <v>5</v>
      </c>
      <c r="I22" s="61" t="s">
        <v>46</v>
      </c>
      <c r="J22" s="61"/>
      <c r="K22" s="12"/>
      <c r="L22" s="4">
        <f>L23+L28+L29+L30+L32+L38</f>
        <v>14807197.43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f>G24+G25</f>
        <v>0</v>
      </c>
      <c r="H23" s="15"/>
      <c r="I23" s="12" t="s">
        <v>11</v>
      </c>
      <c r="J23" s="12" t="s">
        <v>48</v>
      </c>
      <c r="K23" s="12"/>
      <c r="L23" s="47">
        <v>14425000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/>
      <c r="H24" s="15"/>
      <c r="I24" s="12"/>
      <c r="J24" s="12" t="s">
        <v>50</v>
      </c>
      <c r="K24" s="12"/>
      <c r="L24" s="47">
        <v>14425000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/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>
        <v>160881</v>
      </c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0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v>-926105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>
        <v>815287</v>
      </c>
      <c r="H33" s="15"/>
      <c r="I33" s="12"/>
      <c r="J33" s="12" t="s">
        <v>68</v>
      </c>
      <c r="K33" s="33" t="s">
        <v>32</v>
      </c>
      <c r="L33" s="47">
        <v>0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-926105.07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/>
      <c r="H36" s="15"/>
      <c r="I36" s="28"/>
      <c r="J36" s="12" t="s">
        <v>75</v>
      </c>
      <c r="K36" s="12"/>
      <c r="L36" s="47">
        <v>0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/>
      <c r="H37" s="15" t="s">
        <v>6</v>
      </c>
      <c r="I37" s="61" t="s">
        <v>72</v>
      </c>
      <c r="J37" s="61"/>
      <c r="K37" s="12"/>
      <c r="L37" s="4">
        <f>L38+L39</f>
        <v>1308302.43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1308302.43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2771180.98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2771180.98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3548031.98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776851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0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/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0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5340849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17644873.829999998</v>
      </c>
      <c r="H55" s="57" t="s">
        <v>81</v>
      </c>
      <c r="I55" s="58"/>
      <c r="J55" s="58"/>
      <c r="K55" s="51"/>
      <c r="L55" s="11">
        <f>L3+L9+L22+L20</f>
        <v>17644873.899999999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EC1F5AA1-7D49-4E53-B5BD-4769781F47C2}"/>
  </hyperlink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A699-FCFA-41E7-BFCA-6252ABD3E823}">
  <dimension ref="A1:L56"/>
  <sheetViews>
    <sheetView topLeftCell="A22" workbookViewId="0">
      <selection activeCell="J62" sqref="J62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125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201102506.84999999</v>
      </c>
      <c r="H3" s="14" t="s">
        <v>0</v>
      </c>
      <c r="I3" s="71" t="s">
        <v>10</v>
      </c>
      <c r="J3" s="71"/>
      <c r="K3" s="31"/>
      <c r="L3" s="6">
        <f>L4+L5+L6+L7</f>
        <v>38552900.409999996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/>
      <c r="H4" s="15"/>
      <c r="I4" s="31" t="s">
        <v>11</v>
      </c>
      <c r="J4" s="31" t="s">
        <v>13</v>
      </c>
      <c r="K4" s="31"/>
      <c r="L4" s="10">
        <v>2839517.22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20820895.66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11754396.039999999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180281611.19</v>
      </c>
      <c r="H7" s="15"/>
      <c r="I7" s="31" t="s">
        <v>21</v>
      </c>
      <c r="J7" s="31" t="s">
        <v>23</v>
      </c>
      <c r="K7" s="31"/>
      <c r="L7" s="10">
        <v>23958987.149999999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166166031.97000003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199479772.90000004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166872154.98000002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170784709.46000001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3912554.48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111858414.71000001</v>
      </c>
      <c r="H14" s="15"/>
      <c r="I14" s="31" t="s">
        <v>14</v>
      </c>
      <c r="J14" s="31" t="s">
        <v>35</v>
      </c>
      <c r="K14" s="31"/>
      <c r="L14" s="4">
        <f>L15-L16</f>
        <v>32607617.920000002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G16+G19-G21</f>
        <v>19258632.140000001</v>
      </c>
      <c r="H15" s="15"/>
      <c r="I15" s="31"/>
      <c r="J15" s="31" t="s">
        <v>35</v>
      </c>
      <c r="K15" s="31"/>
      <c r="L15" s="10">
        <v>34417859.170000002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1812234.85</v>
      </c>
      <c r="H16" s="15"/>
      <c r="I16" s="31"/>
      <c r="J16" s="31" t="s">
        <v>39</v>
      </c>
      <c r="K16" s="29" t="s">
        <v>32</v>
      </c>
      <c r="L16" s="10">
        <v>1810241.25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72216.850000000006</v>
      </c>
      <c r="H17" s="15"/>
      <c r="I17" s="31" t="s">
        <v>18</v>
      </c>
      <c r="J17" s="12" t="s">
        <v>84</v>
      </c>
      <c r="K17" s="31"/>
      <c r="L17" s="27">
        <v>-33313740.93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1740018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17540308.789999999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93911.5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G23+G26-G28</f>
        <v>85829630.620000005</v>
      </c>
      <c r="H22" s="15" t="s">
        <v>5</v>
      </c>
      <c r="I22" s="61" t="s">
        <v>46</v>
      </c>
      <c r="J22" s="61"/>
      <c r="K22" s="31"/>
      <c r="L22" s="4">
        <f>L23+L28+L29+L30+L32</f>
        <v>84825347.420000002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5202748.09</v>
      </c>
      <c r="H23" s="15"/>
      <c r="I23" s="31" t="s">
        <v>11</v>
      </c>
      <c r="J23" s="31" t="s">
        <v>48</v>
      </c>
      <c r="K23" s="31"/>
      <c r="L23" s="10">
        <f>L24</f>
        <v>84480000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-232754.92</v>
      </c>
      <c r="H24" s="15"/>
      <c r="I24" s="31"/>
      <c r="J24" s="31" t="s">
        <v>50</v>
      </c>
      <c r="K24" s="31"/>
      <c r="L24" s="10">
        <v>84480000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5435503.0099999998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81633518.969999999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1006636.44</v>
      </c>
      <c r="H28" s="15"/>
      <c r="I28" s="31" t="s">
        <v>21</v>
      </c>
      <c r="J28" s="31" t="s">
        <v>57</v>
      </c>
      <c r="K28" s="31"/>
      <c r="L28" s="10">
        <v>345347.42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6770151.9500000002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1161961.3500000001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1161961.3500000001</v>
      </c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42674030.259999998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42674030.259999998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12280675.309999999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554159.74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1465219.99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911060.25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11726515.569999998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12354558.199999999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628042.63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5814751.8399999999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332218310.06</v>
      </c>
      <c r="H55" s="57" t="s">
        <v>81</v>
      </c>
      <c r="I55" s="58"/>
      <c r="J55" s="58"/>
      <c r="K55" s="18"/>
      <c r="L55" s="11">
        <f>L3+L9+L22+L20+L37</f>
        <v>332218310.06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64D9C946-76DD-4DEF-9751-35B4803B12DC}"/>
  </hyperlink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D332-A958-4416-A5BC-CB179EC69054}">
  <dimension ref="A1:L56"/>
  <sheetViews>
    <sheetView topLeftCell="A22" workbookViewId="0">
      <selection activeCell="L18" sqref="L18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126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6334617.1200000001</v>
      </c>
      <c r="H3" s="14" t="s">
        <v>0</v>
      </c>
      <c r="I3" s="71" t="s">
        <v>10</v>
      </c>
      <c r="J3" s="71"/>
      <c r="K3" s="31"/>
      <c r="L3" s="6">
        <f>L4+L5+L6+L7</f>
        <v>478741.18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0</v>
      </c>
      <c r="H4" s="15"/>
      <c r="I4" s="31" t="s">
        <v>11</v>
      </c>
      <c r="J4" s="31" t="s">
        <v>13</v>
      </c>
      <c r="K4" s="31"/>
      <c r="L4" s="10">
        <v>0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255160.07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6334617.1200000001</v>
      </c>
      <c r="H7" s="15"/>
      <c r="I7" s="31" t="s">
        <v>21</v>
      </c>
      <c r="J7" s="31" t="s">
        <v>23</v>
      </c>
      <c r="K7" s="31"/>
      <c r="L7" s="10">
        <v>223581.11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4502673.42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3969052.68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3969052.68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3973596.73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4544.05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2502880.79</v>
      </c>
      <c r="H14" s="15"/>
      <c r="I14" s="31" t="s">
        <v>14</v>
      </c>
      <c r="J14" s="31" t="s">
        <v>35</v>
      </c>
      <c r="K14" s="31"/>
      <c r="L14" s="4">
        <f>L15-L16</f>
        <v>0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2327572.69</v>
      </c>
      <c r="H15" s="15"/>
      <c r="I15" s="31"/>
      <c r="J15" s="31" t="s">
        <v>35</v>
      </c>
      <c r="K15" s="31"/>
      <c r="L15" s="10"/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0</v>
      </c>
      <c r="H16" s="15"/>
      <c r="I16" s="31"/>
      <c r="J16" s="31" t="s">
        <v>39</v>
      </c>
      <c r="K16" s="29" t="s">
        <v>32</v>
      </c>
      <c r="L16" s="10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-47056.32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/>
      <c r="H18" s="15" t="s">
        <v>2</v>
      </c>
      <c r="I18" s="72" t="s">
        <v>42</v>
      </c>
      <c r="J18" s="72"/>
      <c r="K18" s="31"/>
      <c r="L18" s="10">
        <v>580677.06000000006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2327572.69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175308.1</v>
      </c>
      <c r="H22" s="15" t="s">
        <v>5</v>
      </c>
      <c r="I22" s="61" t="s">
        <v>46</v>
      </c>
      <c r="J22" s="61"/>
      <c r="K22" s="31"/>
      <c r="L22" s="4">
        <f>L23+L28+L29+L30+L32</f>
        <v>9061702.1600000001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3930.95</v>
      </c>
      <c r="H23" s="15"/>
      <c r="I23" s="31" t="s">
        <v>11</v>
      </c>
      <c r="J23" s="31" t="s">
        <v>48</v>
      </c>
      <c r="K23" s="31"/>
      <c r="L23" s="10">
        <v>9050000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3930.95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171377.15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11702.16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4415974.32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524532.11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3891442.21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9120298.8100000005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3153907.97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3904322.35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750414.38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5966390.8399999999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6505715.75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539324.91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501294.36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18459091.080000002</v>
      </c>
      <c r="H55" s="57" t="s">
        <v>81</v>
      </c>
      <c r="I55" s="58"/>
      <c r="J55" s="58"/>
      <c r="K55" s="18"/>
      <c r="L55" s="11">
        <f>L3+L9+L22+L20+L37</f>
        <v>18459091.079999998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701A7AD0-0E7A-4F25-86F8-E58BF32B90ED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AB13-FD92-4ADF-85C2-0B1285993460}">
  <dimension ref="A1:L56"/>
  <sheetViews>
    <sheetView topLeftCell="A22" workbookViewId="0">
      <selection activeCell="N29" sqref="N29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127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107867200.77</v>
      </c>
      <c r="H3" s="14" t="s">
        <v>0</v>
      </c>
      <c r="I3" s="71" t="s">
        <v>10</v>
      </c>
      <c r="J3" s="71"/>
      <c r="K3" s="31"/>
      <c r="L3" s="6">
        <f>L4+L5+L6+L7</f>
        <v>19686589.050000001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139755</v>
      </c>
      <c r="H4" s="15"/>
      <c r="I4" s="31" t="s">
        <v>11</v>
      </c>
      <c r="J4" s="31" t="s">
        <v>13</v>
      </c>
      <c r="K4" s="31"/>
      <c r="L4" s="10">
        <v>-22338063.84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f>43732571.82+64174404.27-3110958.9+2928213.08+3215.5</f>
        <v>107727445.77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16811557.530000001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25213095.359999999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115352495.15999997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147696215.59999996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141529555.55999997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277231078.70999998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135701523.15000001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G15+G22+G29+G30+G31+G32+G33</f>
        <v>159984933.02000001</v>
      </c>
      <c r="H14" s="15"/>
      <c r="I14" s="31" t="s">
        <v>14</v>
      </c>
      <c r="J14" s="31" t="s">
        <v>35</v>
      </c>
      <c r="K14" s="31"/>
      <c r="L14" s="4">
        <f>L15-L16</f>
        <v>6166660.0400000066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1139857.28</v>
      </c>
      <c r="H15" s="15"/>
      <c r="I15" s="31"/>
      <c r="J15" s="31" t="s">
        <v>35</v>
      </c>
      <c r="K15" s="31"/>
      <c r="L15" s="10">
        <v>81542739.390000001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306195.01</v>
      </c>
      <c r="H16" s="15"/>
      <c r="I16" s="31"/>
      <c r="J16" s="31" t="s">
        <v>39</v>
      </c>
      <c r="K16" s="29" t="s">
        <v>32</v>
      </c>
      <c r="L16" s="10">
        <v>75376079.349999994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306195.01</v>
      </c>
      <c r="H17" s="15"/>
      <c r="I17" s="31" t="s">
        <v>18</v>
      </c>
      <c r="J17" s="12" t="s">
        <v>84</v>
      </c>
      <c r="K17" s="31"/>
      <c r="L17" s="27">
        <v>-32343720.440000001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0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833662.27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>
        <v>0</v>
      </c>
      <c r="H20" s="15" t="s">
        <v>4</v>
      </c>
      <c r="I20" s="61" t="s">
        <v>44</v>
      </c>
      <c r="J20" s="61"/>
      <c r="K20" s="31"/>
      <c r="L20" s="10">
        <v>-0.34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158845075.74000001</v>
      </c>
      <c r="H22" s="15" t="s">
        <v>5</v>
      </c>
      <c r="I22" s="61" t="s">
        <v>46</v>
      </c>
      <c r="J22" s="61"/>
      <c r="K22" s="31"/>
      <c r="L22" s="4">
        <f>L23+L28+L29+L30+L32</f>
        <v>14500000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7035002.7699999996</v>
      </c>
      <c r="H23" s="15"/>
      <c r="I23" s="31" t="s">
        <v>11</v>
      </c>
      <c r="J23" s="31" t="s">
        <v>48</v>
      </c>
      <c r="K23" s="31"/>
      <c r="L23" s="42">
        <v>14500000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1097879.72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5937123.0499999998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151810072.97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>
        <v>0</v>
      </c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142008222.44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82394696.969999999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42">
        <v>59613525.469999999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11634609.690000001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6048032.6200000001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42">
        <v>8897886.3300000001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42">
        <v>2849853.71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5586577.0700000003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6357051.75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770474.68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12060562.83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291547306.31</v>
      </c>
      <c r="H55" s="57" t="s">
        <v>81</v>
      </c>
      <c r="I55" s="58"/>
      <c r="J55" s="58"/>
      <c r="K55" s="18"/>
      <c r="L55" s="11">
        <f>L3+L9+L22+L20+L37</f>
        <v>291547306.30999994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05768AFA-328F-43E1-BF22-954266CD8ADD}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65C4-C635-4494-AA61-86C3C26FF271}">
  <dimension ref="A1:L56"/>
  <sheetViews>
    <sheetView topLeftCell="A24" workbookViewId="0">
      <selection activeCell="N49" sqref="N49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128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45641295.920000002</v>
      </c>
      <c r="H3" s="14" t="s">
        <v>0</v>
      </c>
      <c r="I3" s="71" t="s">
        <v>10</v>
      </c>
      <c r="J3" s="71"/>
      <c r="K3" s="31"/>
      <c r="L3" s="6">
        <f>L4+L5+L6+L7</f>
        <v>23979319.710000001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812292.71</v>
      </c>
      <c r="H4" s="15"/>
      <c r="I4" s="31" t="s">
        <v>11</v>
      </c>
      <c r="J4" s="31" t="s">
        <v>13</v>
      </c>
      <c r="K4" s="31"/>
      <c r="L4" s="10">
        <v>3450988.76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f>265632.4+44563370.81</f>
        <v>44829003.210000001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2983262.47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17545068.48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96540257.489999995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120065426.13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111612177.64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113195461.59999999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1583283.96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69659130.629999995</v>
      </c>
      <c r="H14" s="15"/>
      <c r="I14" s="31" t="s">
        <v>14</v>
      </c>
      <c r="J14" s="31" t="s">
        <v>35</v>
      </c>
      <c r="K14" s="31"/>
      <c r="L14" s="4">
        <f>L15-L16</f>
        <v>8453248.4900000021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v>14843974.949999999</v>
      </c>
      <c r="H15" s="15"/>
      <c r="I15" s="31"/>
      <c r="J15" s="31" t="s">
        <v>35</v>
      </c>
      <c r="K15" s="31"/>
      <c r="L15" s="10">
        <v>12837070.630000001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0</v>
      </c>
      <c r="H16" s="15"/>
      <c r="I16" s="31"/>
      <c r="J16" s="31" t="s">
        <v>39</v>
      </c>
      <c r="K16" s="29" t="s">
        <v>32</v>
      </c>
      <c r="L16" s="10">
        <v>4383822.1399999997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-23525168.640000001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/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/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3701295.42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50242791.369999997</v>
      </c>
      <c r="H22" s="15" t="s">
        <v>5</v>
      </c>
      <c r="I22" s="61" t="s">
        <v>46</v>
      </c>
      <c r="J22" s="61"/>
      <c r="K22" s="31"/>
      <c r="L22" s="4">
        <f>L23+L28+L29+L30+L32</f>
        <v>-5401388.2200000025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v>50242791.369999997</v>
      </c>
      <c r="H23" s="15"/>
      <c r="I23" s="31" t="s">
        <v>11</v>
      </c>
      <c r="J23" s="31" t="s">
        <v>48</v>
      </c>
      <c r="K23" s="31"/>
      <c r="L23" s="10">
        <f>+L24-L25</f>
        <v>24954413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24954413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/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958.29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-30356759.510000002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4572364.3099999996</v>
      </c>
      <c r="H33" s="15"/>
      <c r="I33" s="31"/>
      <c r="J33" s="31" t="s">
        <v>68</v>
      </c>
      <c r="K33" s="29" t="s">
        <v>32</v>
      </c>
      <c r="L33" s="10">
        <v>29917900.960000001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-192740.93</v>
      </c>
      <c r="H35" s="15"/>
      <c r="I35" s="31"/>
      <c r="J35" s="31" t="s">
        <v>69</v>
      </c>
      <c r="K35" s="29" t="s">
        <v>32</v>
      </c>
      <c r="L35" s="10">
        <v>1526462.77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487096.21</v>
      </c>
      <c r="H36" s="15"/>
      <c r="I36" s="28"/>
      <c r="J36" s="31" t="s">
        <v>75</v>
      </c>
      <c r="K36" s="31"/>
      <c r="L36" s="10">
        <v>1087604.22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>
        <v>679837.14</v>
      </c>
      <c r="H37" s="15" t="s">
        <v>6</v>
      </c>
      <c r="I37" s="61" t="s">
        <v>72</v>
      </c>
      <c r="J37" s="61"/>
      <c r="K37" s="31"/>
      <c r="L37" s="4">
        <f>L38+L39</f>
        <v>0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0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789682.49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789682.49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1864210.38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1074527.8899999999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2922116.29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118819484.40000001</v>
      </c>
      <c r="H55" s="57" t="s">
        <v>81</v>
      </c>
      <c r="I55" s="58"/>
      <c r="J55" s="58"/>
      <c r="K55" s="18"/>
      <c r="L55" s="11">
        <f>L3+L9+L22+L20+L37</f>
        <v>118819484.39999999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6D4FC691-7EB3-42E5-8F2F-6DA03CD8BAC8}"/>
  </hyperlink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593C-C4E6-40E8-964F-16E96F233125}">
  <dimension ref="A1:L56"/>
  <sheetViews>
    <sheetView topLeftCell="A19" workbookViewId="0">
      <selection activeCell="L33" sqref="L33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129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99550419.170000002</v>
      </c>
      <c r="H3" s="14" t="s">
        <v>0</v>
      </c>
      <c r="I3" s="71" t="s">
        <v>10</v>
      </c>
      <c r="J3" s="71"/>
      <c r="K3" s="31"/>
      <c r="L3" s="6">
        <f>L4+L5+L6+L7</f>
        <v>16250057.309999999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954522.33</v>
      </c>
      <c r="H4" s="15"/>
      <c r="I4" s="31" t="s">
        <v>11</v>
      </c>
      <c r="J4" s="31" t="s">
        <v>13</v>
      </c>
      <c r="K4" s="31"/>
      <c r="L4" s="10">
        <v>10583961.710000001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f>106976460.18-8380563.34</f>
        <v>98595896.840000004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4320654.3099999996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1345441.29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87454512.110000014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96427960.210000008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+L12-L13</f>
        <v>75279807.390000001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103817505.7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28537698.309999999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78949943.319999993</v>
      </c>
      <c r="H14" s="15"/>
      <c r="I14" s="31" t="s">
        <v>14</v>
      </c>
      <c r="J14" s="31" t="s">
        <v>35</v>
      </c>
      <c r="K14" s="31"/>
      <c r="L14" s="4">
        <f>L15-L16</f>
        <v>21148152.82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24789902.140000001</v>
      </c>
      <c r="H15" s="15"/>
      <c r="I15" s="31"/>
      <c r="J15" s="31" t="s">
        <v>35</v>
      </c>
      <c r="K15" s="31"/>
      <c r="L15" s="10">
        <v>36107755.649999999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3399381.11</v>
      </c>
      <c r="H16" s="15"/>
      <c r="I16" s="31"/>
      <c r="J16" s="31" t="s">
        <v>39</v>
      </c>
      <c r="K16" s="29" t="s">
        <v>32</v>
      </c>
      <c r="L16" s="10">
        <v>14959602.83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158099.75</v>
      </c>
      <c r="H17" s="15"/>
      <c r="I17" s="31" t="s">
        <v>18</v>
      </c>
      <c r="J17" s="12" t="s">
        <v>84</v>
      </c>
      <c r="K17" s="31"/>
      <c r="L17" s="27">
        <v>-8973448.0999999996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3241281.36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21390521.030000001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>
        <v>0</v>
      </c>
      <c r="H20" s="15" t="s">
        <v>4</v>
      </c>
      <c r="I20" s="61" t="s">
        <v>44</v>
      </c>
      <c r="J20" s="61"/>
      <c r="K20" s="31"/>
      <c r="L20" s="10">
        <v>5108687.8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54160041.18</v>
      </c>
      <c r="H22" s="15" t="s">
        <v>5</v>
      </c>
      <c r="I22" s="61" t="s">
        <v>46</v>
      </c>
      <c r="J22" s="61"/>
      <c r="K22" s="31"/>
      <c r="L22" s="4">
        <f>L23+L28+L29+L30+L32</f>
        <v>4595824.68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280093.59999999998</v>
      </c>
      <c r="H23" s="15"/>
      <c r="I23" s="31" t="s">
        <v>11</v>
      </c>
      <c r="J23" s="31" t="s">
        <v>48</v>
      </c>
      <c r="K23" s="31"/>
      <c r="L23" s="10">
        <f>+L24-L25</f>
        <v>3990700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-42949.83</v>
      </c>
      <c r="H24" s="15"/>
      <c r="I24" s="31"/>
      <c r="J24" s="31" t="s">
        <v>50</v>
      </c>
      <c r="K24" s="31"/>
      <c r="L24" s="10">
        <v>8000000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323043.43</v>
      </c>
      <c r="H25" s="15"/>
      <c r="I25" s="31"/>
      <c r="J25" s="31" t="s">
        <v>52</v>
      </c>
      <c r="K25" s="29" t="s">
        <v>32</v>
      </c>
      <c r="L25" s="17">
        <v>4009300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53879947.579999998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>
        <v>0</v>
      </c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605124.68000000005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66508002.380000003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15617961.5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>
        <f>+G40-G41-G42</f>
        <v>1409600.99</v>
      </c>
      <c r="H39" s="15"/>
      <c r="I39" s="31" t="s">
        <v>14</v>
      </c>
      <c r="J39" s="31" t="s">
        <v>75</v>
      </c>
      <c r="K39" s="31"/>
      <c r="L39" s="10">
        <v>50890040.880000003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v>1960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-1407640.99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f>+G44+G47</f>
        <v>1407640.99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542674.29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3097280.54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2554606.25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864966.7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1080931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215964.3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7120.8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G39+G35+G30+G14+G10+G3+G54</f>
        <v>179917084.28</v>
      </c>
      <c r="H55" s="57" t="s">
        <v>81</v>
      </c>
      <c r="I55" s="58"/>
      <c r="J55" s="58"/>
      <c r="K55" s="18"/>
      <c r="L55" s="11">
        <f>L3+L9+L22+L20+L37</f>
        <v>179917084.28000003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D051E2F9-8919-4DFC-877B-AAAFC811633D}"/>
  </hyperlink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F7DD-F0B3-43BF-8242-16A9C578B7A7}">
  <dimension ref="A1:L56"/>
  <sheetViews>
    <sheetView topLeftCell="A22" workbookViewId="0">
      <selection activeCell="G4" sqref="G4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130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18920972.289999999</v>
      </c>
      <c r="H3" s="14" t="s">
        <v>0</v>
      </c>
      <c r="I3" s="71" t="s">
        <v>10</v>
      </c>
      <c r="J3" s="71"/>
      <c r="K3" s="31"/>
      <c r="L3" s="6">
        <f>L4+L5+L6+L7</f>
        <v>2838566.05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361941.48</v>
      </c>
      <c r="H4" s="15"/>
      <c r="I4" s="31" t="s">
        <v>11</v>
      </c>
      <c r="J4" s="31" t="s">
        <v>13</v>
      </c>
      <c r="K4" s="31"/>
      <c r="L4" s="10">
        <v>847874.5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610003.9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18559030.809999999</v>
      </c>
      <c r="H7" s="15"/>
      <c r="I7" s="31" t="s">
        <v>21</v>
      </c>
      <c r="J7" s="31" t="s">
        <v>23</v>
      </c>
      <c r="K7" s="31"/>
      <c r="L7" s="10">
        <v>1380687.65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3828154.5400000005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3867052.5700000003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3643902.5500000003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3751375.95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107473.4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1478387.1700000002</v>
      </c>
      <c r="H14" s="15"/>
      <c r="I14" s="31" t="s">
        <v>14</v>
      </c>
      <c r="J14" s="31" t="s">
        <v>35</v>
      </c>
      <c r="K14" s="31"/>
      <c r="L14" s="4">
        <f>L15-L16</f>
        <v>223150.02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1121256.1300000001</v>
      </c>
      <c r="H15" s="15"/>
      <c r="I15" s="31"/>
      <c r="J15" s="31" t="s">
        <v>35</v>
      </c>
      <c r="K15" s="31"/>
      <c r="L15" s="10">
        <v>223150.02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126926.48</v>
      </c>
      <c r="H16" s="15"/>
      <c r="I16" s="31"/>
      <c r="J16" s="31" t="s">
        <v>39</v>
      </c>
      <c r="K16" s="29" t="s">
        <v>32</v>
      </c>
      <c r="L16" s="10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-38898.03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126926.48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994329.65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117611.48999999999</v>
      </c>
      <c r="H22" s="15" t="s">
        <v>5</v>
      </c>
      <c r="I22" s="61" t="s">
        <v>46</v>
      </c>
      <c r="J22" s="61"/>
      <c r="K22" s="31"/>
      <c r="L22" s="4">
        <f>L23+L28+L29+L30+L32</f>
        <v>16678702.390000001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51358.31</v>
      </c>
      <c r="H23" s="15"/>
      <c r="I23" s="31" t="s">
        <v>11</v>
      </c>
      <c r="J23" s="31" t="s">
        <v>48</v>
      </c>
      <c r="K23" s="31"/>
      <c r="L23" s="10">
        <v>20000000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20000000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51358.31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66253.179999999993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-3321297.61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239519.55</v>
      </c>
      <c r="H33" s="15"/>
      <c r="I33" s="31"/>
      <c r="J33" s="31" t="s">
        <v>68</v>
      </c>
      <c r="K33" s="29" t="s">
        <v>32</v>
      </c>
      <c r="L33" s="10">
        <v>3321297.61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0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0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2801488.84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2801488.84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3475645.29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674156.45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144574.68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23345422.979999997</v>
      </c>
      <c r="H55" s="57" t="s">
        <v>81</v>
      </c>
      <c r="I55" s="58"/>
      <c r="J55" s="58"/>
      <c r="K55" s="18"/>
      <c r="L55" s="11">
        <f>L3+L9+L22+L20+L37</f>
        <v>23345422.98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4251AACC-F9DC-45FA-8526-8632100708B9}"/>
  </hyperlink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BDBF-ABA8-4ACD-BE8C-020DF0087E9A}">
  <dimension ref="A1:L56"/>
  <sheetViews>
    <sheetView topLeftCell="A19" workbookViewId="0">
      <selection activeCell="N45" sqref="N45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131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4180946.79</v>
      </c>
      <c r="H3" s="14" t="s">
        <v>0</v>
      </c>
      <c r="I3" s="71" t="s">
        <v>10</v>
      </c>
      <c r="J3" s="71"/>
      <c r="K3" s="31"/>
      <c r="L3" s="6">
        <f>L4+L5+L6+L7</f>
        <v>591733.38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/>
      <c r="H4" s="15"/>
      <c r="I4" s="31" t="s">
        <v>11</v>
      </c>
      <c r="J4" s="31" t="s">
        <v>13</v>
      </c>
      <c r="K4" s="31"/>
      <c r="L4" s="10">
        <v>0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1435439.66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230406.38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2745507.13</v>
      </c>
      <c r="H7" s="15"/>
      <c r="I7" s="31" t="s">
        <v>21</v>
      </c>
      <c r="J7" s="31" t="s">
        <v>23</v>
      </c>
      <c r="K7" s="31"/>
      <c r="L7" s="10">
        <v>361327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2999465.46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2999465.46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1997454.7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2000545.54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3090.84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3036062.67</v>
      </c>
      <c r="H14" s="15"/>
      <c r="I14" s="31" t="s">
        <v>14</v>
      </c>
      <c r="J14" s="31" t="s">
        <v>35</v>
      </c>
      <c r="K14" s="31"/>
      <c r="L14" s="4">
        <f>L15-L16</f>
        <v>1002010.76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2142074.6800000002</v>
      </c>
      <c r="H15" s="15"/>
      <c r="I15" s="31"/>
      <c r="J15" s="31" t="s">
        <v>35</v>
      </c>
      <c r="K15" s="31"/>
      <c r="L15" s="10">
        <v>1002010.76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v>363735.65</v>
      </c>
      <c r="H16" s="15"/>
      <c r="I16" s="31"/>
      <c r="J16" s="31" t="s">
        <v>39</v>
      </c>
      <c r="K16" s="29" t="s">
        <v>32</v>
      </c>
      <c r="L16" s="10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/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1778339.03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893987.99</v>
      </c>
      <c r="H22" s="15" t="s">
        <v>5</v>
      </c>
      <c r="I22" s="61" t="s">
        <v>46</v>
      </c>
      <c r="J22" s="61"/>
      <c r="K22" s="31"/>
      <c r="L22" s="4">
        <f>L23+L28+L29+L30+L32+L37</f>
        <v>6109389.8499999996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0</v>
      </c>
      <c r="H23" s="15"/>
      <c r="I23" s="31" t="s">
        <v>11</v>
      </c>
      <c r="J23" s="31" t="s">
        <v>48</v>
      </c>
      <c r="K23" s="31"/>
      <c r="L23" s="10">
        <v>10005000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893987.99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-3974620.62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2702649.56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316802.40000000002</v>
      </c>
      <c r="H35" s="15"/>
      <c r="I35" s="31"/>
      <c r="J35" s="31" t="s">
        <v>69</v>
      </c>
      <c r="K35" s="29" t="s">
        <v>32</v>
      </c>
      <c r="L35" s="10">
        <v>1271971.06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316802.40000000002</v>
      </c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79010.47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0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79010.47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2019681.9000000001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2019681.9000000001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3137611.83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1117929.93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147094.93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9700588.6900000013</v>
      </c>
      <c r="H55" s="57" t="s">
        <v>81</v>
      </c>
      <c r="I55" s="58"/>
      <c r="J55" s="58"/>
      <c r="K55" s="18"/>
      <c r="L55" s="11">
        <f>L3+L9+L22+L20</f>
        <v>9700588.6899999995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CB25B890-6347-4635-9A21-168EAECCCDD5}"/>
  </hyperlink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AD32-9133-48CC-93AA-881A51161AB3}">
  <dimension ref="A1:L56"/>
  <sheetViews>
    <sheetView topLeftCell="A19" workbookViewId="0">
      <selection activeCell="G34" sqref="G34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3.140625" style="3" bestFit="1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132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108781086.71000001</v>
      </c>
      <c r="H3" s="14" t="s">
        <v>0</v>
      </c>
      <c r="I3" s="71" t="s">
        <v>10</v>
      </c>
      <c r="J3" s="71"/>
      <c r="K3" s="31"/>
      <c r="L3" s="6">
        <f>L4+L5+L6+L7</f>
        <v>74032384.109999999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404485.65</v>
      </c>
      <c r="H4" s="15"/>
      <c r="I4" s="31" t="s">
        <v>11</v>
      </c>
      <c r="J4" s="31" t="s">
        <v>13</v>
      </c>
      <c r="K4" s="31"/>
      <c r="L4" s="10">
        <v>49634184.25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3557215.42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108376601.06</v>
      </c>
      <c r="H7" s="15"/>
      <c r="I7" s="31" t="s">
        <v>21</v>
      </c>
      <c r="J7" s="31" t="s">
        <v>23</v>
      </c>
      <c r="K7" s="31"/>
      <c r="L7" s="10">
        <v>20840984.440000001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70100999.579999998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79178594.200000003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58526611.860000007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78312651.260000005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19786039.399999999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49515213.57</v>
      </c>
      <c r="H14" s="15"/>
      <c r="I14" s="31" t="s">
        <v>14</v>
      </c>
      <c r="J14" s="31" t="s">
        <v>35</v>
      </c>
      <c r="K14" s="31"/>
      <c r="L14" s="4">
        <f>L15-L16</f>
        <v>20651982.339999996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23502584.07</v>
      </c>
      <c r="H15" s="15"/>
      <c r="I15" s="31"/>
      <c r="J15" s="31" t="s">
        <v>35</v>
      </c>
      <c r="K15" s="31"/>
      <c r="L15" s="10">
        <v>54200223.759999998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1471516.44</v>
      </c>
      <c r="H16" s="15"/>
      <c r="I16" s="31"/>
      <c r="J16" s="31" t="s">
        <v>39</v>
      </c>
      <c r="K16" s="29" t="s">
        <v>32</v>
      </c>
      <c r="L16" s="10">
        <v>33548241.420000002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82916.92</v>
      </c>
      <c r="H17" s="15"/>
      <c r="I17" s="31" t="s">
        <v>18</v>
      </c>
      <c r="J17" s="12" t="s">
        <v>84</v>
      </c>
      <c r="K17" s="31"/>
      <c r="L17" s="27">
        <v>-9077594.6199999992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1388599.52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22031067.629999999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256178.19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26008061.710000001</v>
      </c>
      <c r="H22" s="15" t="s">
        <v>5</v>
      </c>
      <c r="I22" s="61" t="s">
        <v>46</v>
      </c>
      <c r="J22" s="61"/>
      <c r="K22" s="31"/>
      <c r="L22" s="4">
        <f>L23+L28+L29+L30+L32+L37</f>
        <v>33995820.880000003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v>5887366.71</v>
      </c>
      <c r="H23" s="15"/>
      <c r="I23" s="31" t="s">
        <v>11</v>
      </c>
      <c r="J23" s="31" t="s">
        <v>48</v>
      </c>
      <c r="K23" s="31"/>
      <c r="L23" s="10">
        <v>25400000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16274.38</v>
      </c>
      <c r="H24" s="15"/>
      <c r="I24" s="31"/>
      <c r="J24" s="31" t="s">
        <v>50</v>
      </c>
      <c r="K24" s="31"/>
      <c r="L24" s="10">
        <v>25400000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20120695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4567.79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8595820.8800000008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8239698.3700000001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356122.51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18515277.620000001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2317483.7199999997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3447007.88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1129524.1599999999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16197793.9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17145139.84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947345.94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1573804.86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178385382.76000002</v>
      </c>
      <c r="H55" s="57" t="s">
        <v>81</v>
      </c>
      <c r="I55" s="58"/>
      <c r="J55" s="58"/>
      <c r="K55" s="18"/>
      <c r="L55" s="11">
        <f>L3+L9+L22+L20</f>
        <v>178385382.75999999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1E2A9DB8-D2B0-48BB-A794-F09103ABB475}"/>
  </hyperlink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CA31-3084-488D-997D-D6CD08014E7E}">
  <dimension ref="A1:L56"/>
  <sheetViews>
    <sheetView topLeftCell="A22" workbookViewId="0">
      <selection activeCell="G64" sqref="G64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107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197943049</v>
      </c>
      <c r="H3" s="14" t="s">
        <v>0</v>
      </c>
      <c r="I3" s="71" t="s">
        <v>10</v>
      </c>
      <c r="J3" s="71"/>
      <c r="K3" s="12"/>
      <c r="L3" s="6">
        <f>L4+L5+L6+L7</f>
        <v>441811589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/>
      <c r="H4" s="15"/>
      <c r="I4" s="12" t="s">
        <v>11</v>
      </c>
      <c r="J4" s="12" t="s">
        <v>13</v>
      </c>
      <c r="K4" s="12"/>
      <c r="L4" s="47">
        <v>334725653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0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8300395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197943049</v>
      </c>
      <c r="H7" s="15"/>
      <c r="I7" s="12" t="s">
        <v>21</v>
      </c>
      <c r="J7" s="12" t="s">
        <v>23</v>
      </c>
      <c r="K7" s="12"/>
      <c r="L7" s="47">
        <v>98785541</v>
      </c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0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3473116</v>
      </c>
      <c r="H10" s="15" t="s">
        <v>1</v>
      </c>
      <c r="I10" s="63" t="s">
        <v>28</v>
      </c>
      <c r="J10" s="63"/>
      <c r="K10" s="12"/>
      <c r="L10" s="4">
        <f>L11+L14</f>
        <v>0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3473116</v>
      </c>
      <c r="H11" s="15"/>
      <c r="I11" s="12" t="s">
        <v>11</v>
      </c>
      <c r="J11" s="12" t="s">
        <v>30</v>
      </c>
      <c r="K11" s="12"/>
      <c r="L11" s="4">
        <f>L12-L13</f>
        <v>0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/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/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335636769</v>
      </c>
      <c r="H14" s="15"/>
      <c r="I14" s="12" t="s">
        <v>14</v>
      </c>
      <c r="J14" s="12" t="s">
        <v>35</v>
      </c>
      <c r="K14" s="12"/>
      <c r="L14" s="4">
        <f>L15-L16</f>
        <v>0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v>263258942</v>
      </c>
      <c r="H15" s="15"/>
      <c r="I15" s="12"/>
      <c r="J15" s="12" t="s">
        <v>35</v>
      </c>
      <c r="K15" s="12"/>
      <c r="L15" s="47"/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f>G17+G18</f>
        <v>0</v>
      </c>
      <c r="H16" s="15"/>
      <c r="I16" s="12"/>
      <c r="J16" s="12" t="s">
        <v>39</v>
      </c>
      <c r="K16" s="33" t="s">
        <v>32</v>
      </c>
      <c r="L16" s="47"/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/>
      <c r="H17" s="15"/>
      <c r="I17" s="12" t="s">
        <v>18</v>
      </c>
      <c r="J17" s="12" t="s">
        <v>84</v>
      </c>
      <c r="K17" s="12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/>
      <c r="H18" s="15" t="s">
        <v>2</v>
      </c>
      <c r="I18" s="63" t="s">
        <v>42</v>
      </c>
      <c r="J18" s="63"/>
      <c r="K18" s="12"/>
      <c r="L18" s="47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/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0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f>G23+G26</f>
        <v>0</v>
      </c>
      <c r="H22" s="15" t="s">
        <v>5</v>
      </c>
      <c r="I22" s="61" t="s">
        <v>46</v>
      </c>
      <c r="J22" s="61"/>
      <c r="K22" s="12"/>
      <c r="L22" s="4">
        <f>L23+L28+L29+L30+L32</f>
        <v>97234205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f>G24+G25</f>
        <v>0</v>
      </c>
      <c r="H23" s="15"/>
      <c r="I23" s="12" t="s">
        <v>11</v>
      </c>
      <c r="J23" s="12" t="s">
        <v>48</v>
      </c>
      <c r="K23" s="12"/>
      <c r="L23" s="47">
        <v>59851816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/>
      <c r="H24" s="15"/>
      <c r="I24" s="12"/>
      <c r="J24" s="12" t="s">
        <v>50</v>
      </c>
      <c r="K24" s="12"/>
      <c r="L24" s="47">
        <v>59851816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/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/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0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v>37382389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>
        <v>72377827</v>
      </c>
      <c r="H33" s="15"/>
      <c r="I33" s="12"/>
      <c r="J33" s="12" t="s">
        <v>68</v>
      </c>
      <c r="K33" s="33" t="s">
        <v>32</v>
      </c>
      <c r="L33" s="47">
        <v>0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0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>
        <v>947503</v>
      </c>
      <c r="H36" s="15"/>
      <c r="I36" s="28"/>
      <c r="J36" s="12" t="s">
        <v>75</v>
      </c>
      <c r="K36" s="12"/>
      <c r="L36" s="47">
        <v>0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>
        <v>947503</v>
      </c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0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1992860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1992860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5500874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3508014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0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/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0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/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539045794</v>
      </c>
      <c r="H55" s="57" t="s">
        <v>81</v>
      </c>
      <c r="I55" s="58"/>
      <c r="J55" s="58"/>
      <c r="K55" s="51"/>
      <c r="L55" s="11">
        <f>L3+L9+L22+L20+L37</f>
        <v>539045794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FD9C56E3-15C9-4B08-85A7-0A7F9853BCA9}"/>
  </hyperlink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93BF-5704-4559-9822-5405E051E5EB}">
  <dimension ref="A1:L56"/>
  <sheetViews>
    <sheetView topLeftCell="A25" workbookViewId="0">
      <selection activeCell="G15" sqref="G15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133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36655147.969999999</v>
      </c>
      <c r="H3" s="14" t="s">
        <v>0</v>
      </c>
      <c r="I3" s="71" t="s">
        <v>10</v>
      </c>
      <c r="J3" s="71"/>
      <c r="K3" s="31"/>
      <c r="L3" s="6">
        <f>L4+L5+L6+L7</f>
        <v>31688562.520000003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182026.23999999999</v>
      </c>
      <c r="H4" s="15"/>
      <c r="I4" s="31" t="s">
        <v>11</v>
      </c>
      <c r="J4" s="31" t="s">
        <v>13</v>
      </c>
      <c r="K4" s="31"/>
      <c r="L4" s="10">
        <v>12645013.66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36473121.729999997</v>
      </c>
      <c r="H6" s="15"/>
      <c r="I6" s="31" t="s">
        <v>18</v>
      </c>
      <c r="J6" s="31" t="s">
        <v>20</v>
      </c>
      <c r="K6" s="31"/>
      <c r="L6" s="10">
        <v>4847544.71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14196004.15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21384776.659999996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25200106.679999996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20577825.779999997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41814259.259999998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21236433.48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43612620.390000001</v>
      </c>
      <c r="H14" s="15"/>
      <c r="I14" s="31" t="s">
        <v>14</v>
      </c>
      <c r="J14" s="31" t="s">
        <v>35</v>
      </c>
      <c r="K14" s="31"/>
      <c r="L14" s="4">
        <f>L15-L16</f>
        <v>4622280.8999999994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134173.96</v>
      </c>
      <c r="H15" s="15"/>
      <c r="I15" s="31"/>
      <c r="J15" s="31" t="s">
        <v>35</v>
      </c>
      <c r="K15" s="31"/>
      <c r="L15" s="10">
        <v>9626134.8399999999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2939.6</v>
      </c>
      <c r="H16" s="15"/>
      <c r="I16" s="31"/>
      <c r="J16" s="31" t="s">
        <v>39</v>
      </c>
      <c r="K16" s="29" t="s">
        <v>32</v>
      </c>
      <c r="L16" s="10">
        <v>5003853.9400000004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2939.6</v>
      </c>
      <c r="H18" s="15" t="s">
        <v>2</v>
      </c>
      <c r="I18" s="72" t="s">
        <v>42</v>
      </c>
      <c r="J18" s="72"/>
      <c r="K18" s="31"/>
      <c r="L18" s="10">
        <v>-3815330.02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131234.35999999999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43478446.43</v>
      </c>
      <c r="H22" s="15" t="s">
        <v>5</v>
      </c>
      <c r="I22" s="61" t="s">
        <v>46</v>
      </c>
      <c r="J22" s="61"/>
      <c r="K22" s="31"/>
      <c r="L22" s="4">
        <f>L23+L28+L29+L30+L32</f>
        <v>11600000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1239448.6399999999</v>
      </c>
      <c r="H23" s="15"/>
      <c r="I23" s="31" t="s">
        <v>11</v>
      </c>
      <c r="J23" s="31" t="s">
        <v>48</v>
      </c>
      <c r="K23" s="31"/>
      <c r="L23" s="10">
        <v>11600000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710680.2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528768.43999999994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42238997.789999999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18179580.560000002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13684900.060000001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4494680.5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68521.640000000014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68521.640000000014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252474.51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183952.87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2516629.73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82852919.730000004</v>
      </c>
      <c r="H55" s="57" t="s">
        <v>81</v>
      </c>
      <c r="I55" s="58"/>
      <c r="J55" s="58"/>
      <c r="K55" s="18"/>
      <c r="L55" s="11">
        <f>L3+L9+L22+L20+L37-0.01</f>
        <v>82852919.730000004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DF82123C-40A6-40B4-97B8-E4C1614CC8E5}"/>
  </hyperlink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9548-E965-41BB-ADA4-FB5B86C36CE0}">
  <dimension ref="A1:M56"/>
  <sheetViews>
    <sheetView topLeftCell="A19" workbookViewId="0">
      <selection activeCell="M25" sqref="M25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134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4199710.08</v>
      </c>
      <c r="H3" s="14" t="s">
        <v>0</v>
      </c>
      <c r="I3" s="71" t="s">
        <v>10</v>
      </c>
      <c r="J3" s="71"/>
      <c r="K3" s="31"/>
      <c r="L3" s="6">
        <f>L4+L5+L6+L7</f>
        <v>34492722.509999998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1871</v>
      </c>
      <c r="H4" s="15"/>
      <c r="I4" s="31" t="s">
        <v>11</v>
      </c>
      <c r="J4" s="31" t="s">
        <v>13</v>
      </c>
      <c r="K4" s="31"/>
      <c r="L4" s="10">
        <v>12010.77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f>6415149.8-2240210.72+22900</f>
        <v>4197839.08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7472553.0499999998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27008158.690000001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55625107.319999993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63399450.029999994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60315659.339999996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60318617.469999999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2958.13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G15+G22+G30</f>
        <v>94178999.74000001</v>
      </c>
      <c r="H14" s="15"/>
      <c r="I14" s="31" t="s">
        <v>14</v>
      </c>
      <c r="J14" s="31" t="s">
        <v>35</v>
      </c>
      <c r="K14" s="31"/>
      <c r="L14" s="4">
        <f>L15-L16</f>
        <v>3083790.69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v>66251455.109999999</v>
      </c>
      <c r="H15" s="15"/>
      <c r="I15" s="31"/>
      <c r="J15" s="31" t="s">
        <v>35</v>
      </c>
      <c r="K15" s="31"/>
      <c r="L15" s="10">
        <v>3083796.03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0</v>
      </c>
      <c r="H16" s="15"/>
      <c r="I16" s="31"/>
      <c r="J16" s="31" t="s">
        <v>39</v>
      </c>
      <c r="K16" s="29" t="s">
        <v>32</v>
      </c>
      <c r="L16" s="10">
        <v>5.34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-8244342.71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/>
      <c r="H18" s="15" t="s">
        <v>2</v>
      </c>
      <c r="I18" s="72" t="s">
        <v>42</v>
      </c>
      <c r="J18" s="72"/>
      <c r="K18" s="31"/>
      <c r="L18" s="10">
        <v>470000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/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8954.4500000000007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v>14562899.23</v>
      </c>
      <c r="H22" s="15" t="s">
        <v>5</v>
      </c>
      <c r="I22" s="61" t="s">
        <v>46</v>
      </c>
      <c r="J22" s="61"/>
      <c r="K22" s="31"/>
      <c r="L22" s="4">
        <f>L23+L28+L29+L30+L32+L37</f>
        <v>9357692.0500000007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0</v>
      </c>
      <c r="H23" s="15"/>
      <c r="I23" s="31" t="s">
        <v>11</v>
      </c>
      <c r="J23" s="31" t="s">
        <v>48</v>
      </c>
      <c r="K23" s="31"/>
      <c r="L23" s="10">
        <f>+L24-L25</f>
        <v>7800000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7800000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/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v>13364645.4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-572396.04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447828.34</v>
      </c>
      <c r="H35" s="15"/>
      <c r="I35" s="31"/>
      <c r="J35" s="31" t="s">
        <v>69</v>
      </c>
      <c r="K35" s="29" t="s">
        <v>32</v>
      </c>
      <c r="L35" s="10">
        <v>572396.04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447828.34</v>
      </c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2130088.09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2130088.09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v>285000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62022.319999999978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276779.8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214757.48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3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3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3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3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3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3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310915.84999999998</v>
      </c>
      <c r="H54" s="52"/>
      <c r="I54" s="53"/>
      <c r="J54" s="53"/>
      <c r="K54" s="53"/>
      <c r="L54" s="16"/>
    </row>
    <row r="55" spans="1:13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G40+G35+G14+G10+G3+G54+G44</f>
        <v>99484476.329999998</v>
      </c>
      <c r="H55" s="57" t="s">
        <v>81</v>
      </c>
      <c r="I55" s="58"/>
      <c r="J55" s="58"/>
      <c r="K55" s="18"/>
      <c r="L55" s="11">
        <f>L3+L9+L22+L20</f>
        <v>99484476.329999983</v>
      </c>
      <c r="M55" s="3">
        <f>+G55-L55</f>
        <v>0</v>
      </c>
    </row>
    <row r="56" spans="1:13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4E73E3B8-E4BE-4238-9D81-DF56DD44FE00}"/>
  </hyperlink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E2D4-0F4C-4223-A243-3DD7F0BB0669}">
  <dimension ref="A1:L56"/>
  <sheetViews>
    <sheetView topLeftCell="A22" workbookViewId="0">
      <selection activeCell="L33" sqref="L33"/>
    </sheetView>
  </sheetViews>
  <sheetFormatPr defaultRowHeight="12.75" x14ac:dyDescent="0.2"/>
  <cols>
    <col min="1" max="1" width="4" style="3" customWidth="1"/>
    <col min="2" max="2" width="11.85546875" style="3" customWidth="1"/>
    <col min="3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135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7033753.8700000001</v>
      </c>
      <c r="H3" s="14" t="s">
        <v>0</v>
      </c>
      <c r="I3" s="71" t="s">
        <v>10</v>
      </c>
      <c r="J3" s="71"/>
      <c r="K3" s="31"/>
      <c r="L3" s="6">
        <f>L4+L5+L6+L7</f>
        <v>4864496.76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4000</v>
      </c>
      <c r="H4" s="15"/>
      <c r="I4" s="31" t="s">
        <v>11</v>
      </c>
      <c r="J4" s="31" t="s">
        <v>13</v>
      </c>
      <c r="K4" s="31"/>
      <c r="L4" s="10">
        <v>1486701.52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535155.29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7029753.8700000001</v>
      </c>
      <c r="H7" s="15"/>
      <c r="I7" s="31" t="s">
        <v>21</v>
      </c>
      <c r="J7" s="31" t="s">
        <v>23</v>
      </c>
      <c r="K7" s="31"/>
      <c r="L7" s="10">
        <v>2842639.95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v>6428367.0700000003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8415304.2699999996</v>
      </c>
      <c r="H10" s="15" t="s">
        <v>1</v>
      </c>
      <c r="I10" s="72" t="s">
        <v>28</v>
      </c>
      <c r="J10" s="72"/>
      <c r="K10" s="31"/>
      <c r="L10" s="4">
        <v>6366027.71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8415304.2699999996</v>
      </c>
      <c r="H11" s="15"/>
      <c r="I11" s="31" t="s">
        <v>11</v>
      </c>
      <c r="J11" s="31" t="s">
        <v>30</v>
      </c>
      <c r="K11" s="31"/>
      <c r="L11" s="4">
        <f>L12-L13</f>
        <v>6239317.1699999999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7394969.6200000001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1155652.45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5290360.08</v>
      </c>
      <c r="H14" s="15"/>
      <c r="I14" s="31" t="s">
        <v>14</v>
      </c>
      <c r="J14" s="31" t="s">
        <v>35</v>
      </c>
      <c r="K14" s="31"/>
      <c r="L14" s="4">
        <f>L15-L16</f>
        <v>62339.360000000001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2948805.96</v>
      </c>
      <c r="H15" s="15"/>
      <c r="I15" s="31"/>
      <c r="J15" s="31" t="s">
        <v>35</v>
      </c>
      <c r="K15" s="31"/>
      <c r="L15" s="10">
        <v>77924.2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713749.72</v>
      </c>
      <c r="H16" s="15"/>
      <c r="I16" s="31"/>
      <c r="J16" s="31" t="s">
        <v>39</v>
      </c>
      <c r="K16" s="29" t="s">
        <v>32</v>
      </c>
      <c r="L16" s="10">
        <v>15584.84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-126710.54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713749.72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2235056.2400000002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2251039.12</v>
      </c>
      <c r="H22" s="15" t="s">
        <v>5</v>
      </c>
      <c r="I22" s="61" t="s">
        <v>46</v>
      </c>
      <c r="J22" s="61"/>
      <c r="K22" s="31"/>
      <c r="L22" s="4">
        <f>L23+L28+L29+L30+L32</f>
        <v>11011608.74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1922742.12</v>
      </c>
      <c r="H23" s="15"/>
      <c r="I23" s="31" t="s">
        <v>11</v>
      </c>
      <c r="J23" s="31" t="s">
        <v>48</v>
      </c>
      <c r="K23" s="31"/>
      <c r="L23" s="10">
        <v>13125000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1922742.12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328297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-2113391.2599999998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90515</v>
      </c>
      <c r="H33" s="15"/>
      <c r="I33" s="31"/>
      <c r="J33" s="31" t="s">
        <v>68</v>
      </c>
      <c r="K33" s="29" t="s">
        <v>32</v>
      </c>
      <c r="L33" s="10">
        <v>2113391.2599999998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0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0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0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1469147.2140000002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1469147.2140000002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1800740.814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331593.59999999998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95907.14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22304472.574000001</v>
      </c>
      <c r="H55" s="57" t="s">
        <v>81</v>
      </c>
      <c r="I55" s="58"/>
      <c r="J55" s="58"/>
      <c r="K55" s="18"/>
      <c r="L55" s="11">
        <f>L3+L9+L22+L20+L37</f>
        <v>22304472.57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13DB2B01-BB5F-4B8F-B7D8-565346327C24}"/>
  </hyperlinks>
  <pageMargins left="0.7" right="0.7" top="0.75" bottom="0.75" header="0.3" footer="0.3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E89E-7534-4EC0-8525-8457CFBE1A6D}">
  <dimension ref="A1:L56"/>
  <sheetViews>
    <sheetView topLeftCell="A13" workbookViewId="0">
      <selection activeCell="L33" sqref="L33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136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106185631.14</v>
      </c>
      <c r="H3" s="14" t="s">
        <v>0</v>
      </c>
      <c r="I3" s="71" t="s">
        <v>10</v>
      </c>
      <c r="J3" s="71"/>
      <c r="K3" s="31"/>
      <c r="L3" s="6">
        <f>L4+L5+L6+L7</f>
        <v>18821796.550000001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95116.82</v>
      </c>
      <c r="H4" s="15"/>
      <c r="I4" s="31" t="s">
        <v>11</v>
      </c>
      <c r="J4" s="31" t="s">
        <v>13</v>
      </c>
      <c r="K4" s="31"/>
      <c r="L4" s="10">
        <v>3079553.01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f>92730003.45+12836719.82-2834244.8+3358035.85</f>
        <v>106090514.32000001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3773430.7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/>
      <c r="H7" s="15"/>
      <c r="I7" s="31" t="s">
        <v>21</v>
      </c>
      <c r="J7" s="31" t="s">
        <v>23</v>
      </c>
      <c r="K7" s="31"/>
      <c r="L7" s="10">
        <v>11968812.84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117709014.59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142041935.34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122432918.56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123379490.23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946571.67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55360928.030000001</v>
      </c>
      <c r="H14" s="15"/>
      <c r="I14" s="31" t="s">
        <v>14</v>
      </c>
      <c r="J14" s="31" t="s">
        <v>35</v>
      </c>
      <c r="K14" s="31"/>
      <c r="L14" s="4">
        <f>L15-L16</f>
        <v>19609016.780000001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G16+G19-G20-G21</f>
        <v>9426305.6899999995</v>
      </c>
      <c r="H15" s="15"/>
      <c r="I15" s="31"/>
      <c r="J15" s="31" t="s">
        <v>35</v>
      </c>
      <c r="K15" s="31"/>
      <c r="L15" s="10">
        <v>19609016.780000001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886934.32000000007</v>
      </c>
      <c r="H16" s="15"/>
      <c r="I16" s="31"/>
      <c r="J16" s="31" t="s">
        <v>39</v>
      </c>
      <c r="K16" s="29" t="s">
        <v>32</v>
      </c>
      <c r="L16" s="10">
        <v>0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6293.76</v>
      </c>
      <c r="H17" s="15"/>
      <c r="I17" s="31" t="s">
        <v>18</v>
      </c>
      <c r="J17" s="12" t="s">
        <v>84</v>
      </c>
      <c r="K17" s="31"/>
      <c r="L17" s="27">
        <v>-24332920.75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880640.56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8540725.4299999997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>
        <v>0</v>
      </c>
      <c r="H20" s="15" t="s">
        <v>4</v>
      </c>
      <c r="I20" s="61" t="s">
        <v>44</v>
      </c>
      <c r="J20" s="61"/>
      <c r="K20" s="31"/>
      <c r="L20" s="10">
        <v>-0.96000002324581146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1354.06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41384253.390000001</v>
      </c>
      <c r="H22" s="15" t="s">
        <v>5</v>
      </c>
      <c r="I22" s="61" t="s">
        <v>46</v>
      </c>
      <c r="J22" s="61"/>
      <c r="K22" s="31"/>
      <c r="L22" s="4">
        <f>L23+L28+L29+L30+L32+L37</f>
        <v>43747795.420000002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9846950.0800000001</v>
      </c>
      <c r="H23" s="15"/>
      <c r="I23" s="31" t="s">
        <v>11</v>
      </c>
      <c r="J23" s="31" t="s">
        <v>48</v>
      </c>
      <c r="K23" s="31"/>
      <c r="L23" s="10">
        <f>SUM(L24:L25)</f>
        <v>16425000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-34943.449999999997</v>
      </c>
      <c r="H24" s="15"/>
      <c r="I24" s="31"/>
      <c r="J24" s="31" t="s">
        <v>50</v>
      </c>
      <c r="K24" s="31"/>
      <c r="L24" s="10">
        <v>16425000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9881893.5299999993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31537303.309999999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>
        <v>0</v>
      </c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88941.52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-2898636.02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4550368.95</v>
      </c>
      <c r="H33" s="15"/>
      <c r="I33" s="31"/>
      <c r="J33" s="31" t="s">
        <v>68</v>
      </c>
      <c r="K33" s="29" t="s">
        <v>32</v>
      </c>
      <c r="L33" s="10">
        <v>2898636.02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9520363.9700000007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9520363.9700000007</v>
      </c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30132489.920000002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0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30132489.920000002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7311334.29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221326.8600000001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1289466.56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1068139.7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7090007.4299999997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7628421.0499999998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538413.62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1900348.1699999915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180278605.59999999</v>
      </c>
      <c r="H55" s="57" t="s">
        <v>81</v>
      </c>
      <c r="I55" s="58"/>
      <c r="J55" s="58"/>
      <c r="K55" s="18"/>
      <c r="L55" s="11">
        <f>L3+L9+L22+L20</f>
        <v>180278605.59999996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F22BBD2B-6B1A-4D4F-BBA3-1A0D75020D78}"/>
  </hyperlinks>
  <pageMargins left="0.7" right="0.7" top="0.75" bottom="0.75" header="0.3" footer="0.3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913C-59C1-48F9-ADD0-82B31E80391E}">
  <dimension ref="A1:L56"/>
  <sheetViews>
    <sheetView topLeftCell="A22" workbookViewId="0">
      <selection activeCell="L32" sqref="L32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137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131774270.75999999</v>
      </c>
      <c r="H3" s="14" t="s">
        <v>0</v>
      </c>
      <c r="I3" s="71" t="s">
        <v>10</v>
      </c>
      <c r="J3" s="71"/>
      <c r="K3" s="31"/>
      <c r="L3" s="6">
        <f>L4+L5+L6+L7</f>
        <v>43133490.510000005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36500637.649999999</v>
      </c>
      <c r="H4" s="15"/>
      <c r="I4" s="31" t="s">
        <v>11</v>
      </c>
      <c r="J4" s="31" t="s">
        <v>13</v>
      </c>
      <c r="K4" s="31"/>
      <c r="L4" s="10">
        <v>26976653.190000001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15582221.93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/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95273633.109999999</v>
      </c>
      <c r="H7" s="15"/>
      <c r="I7" s="31" t="s">
        <v>21</v>
      </c>
      <c r="J7" s="31" t="s">
        <v>23</v>
      </c>
      <c r="K7" s="31"/>
      <c r="L7" s="10">
        <v>574615.39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v>31584132.960000001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v>31584132.960000001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18331711.919999998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35339954.479999997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17008242.559999999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5871220.7400000002</v>
      </c>
      <c r="H14" s="15"/>
      <c r="I14" s="31" t="s">
        <v>14</v>
      </c>
      <c r="J14" s="31" t="s">
        <v>35</v>
      </c>
      <c r="K14" s="31"/>
      <c r="L14" s="4">
        <f>L15-L16</f>
        <v>8999431.3300000019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5871220.7400000002</v>
      </c>
      <c r="H15" s="15"/>
      <c r="I15" s="31"/>
      <c r="J15" s="31" t="s">
        <v>35</v>
      </c>
      <c r="K15" s="31"/>
      <c r="L15" s="10">
        <v>15369991.390000001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698367.55</v>
      </c>
      <c r="H16" s="15"/>
      <c r="I16" s="31"/>
      <c r="J16" s="31" t="s">
        <v>39</v>
      </c>
      <c r="K16" s="29" t="s">
        <v>32</v>
      </c>
      <c r="L16" s="10">
        <v>6370560.0599999996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64854.53</v>
      </c>
      <c r="H17" s="15"/>
      <c r="I17" s="31" t="s">
        <v>18</v>
      </c>
      <c r="J17" s="12" t="s">
        <v>84</v>
      </c>
      <c r="K17" s="31"/>
      <c r="L17" s="27">
        <v>-4452989.71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633513.02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5172853.1900000004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0</v>
      </c>
      <c r="H22" s="15" t="s">
        <v>5</v>
      </c>
      <c r="I22" s="61" t="s">
        <v>46</v>
      </c>
      <c r="J22" s="61"/>
      <c r="K22" s="31"/>
      <c r="L22" s="4">
        <f>L23+L28+L29+L30+L32+L36+L35+L37</f>
        <v>71871596.030000001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v>0</v>
      </c>
      <c r="H23" s="15"/>
      <c r="I23" s="31" t="s">
        <v>11</v>
      </c>
      <c r="J23" s="31" t="s">
        <v>48</v>
      </c>
      <c r="K23" s="31"/>
      <c r="L23" s="10">
        <v>23642400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23642400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0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0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48229196.030000001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22151162.23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26078033.800000001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1268728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1268728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2325288.4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1056560.3999999999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7675000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146589219.5</v>
      </c>
      <c r="H55" s="57" t="s">
        <v>81</v>
      </c>
      <c r="I55" s="58"/>
      <c r="J55" s="58"/>
      <c r="K55" s="18"/>
      <c r="L55" s="11">
        <f>L3+L9+L22+L20</f>
        <v>146589219.5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7BBD215E-F04A-413F-8838-741053576EFD}"/>
  </hyperlinks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146E3-452E-465A-830D-9A7D33014E06}">
  <dimension ref="A1:L56"/>
  <sheetViews>
    <sheetView topLeftCell="A19" workbookViewId="0">
      <selection activeCell="L38" sqref="L38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138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38814894.020000003</v>
      </c>
      <c r="H3" s="14" t="s">
        <v>0</v>
      </c>
      <c r="I3" s="71" t="s">
        <v>10</v>
      </c>
      <c r="J3" s="71"/>
      <c r="K3" s="31"/>
      <c r="L3" s="6">
        <f>L4+L5+L6+L7</f>
        <v>15467791.02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100038.17</v>
      </c>
      <c r="H4" s="15"/>
      <c r="I4" s="31" t="s">
        <v>11</v>
      </c>
      <c r="J4" s="31" t="s">
        <v>13</v>
      </c>
      <c r="K4" s="31"/>
      <c r="L4" s="10">
        <v>11567101.77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2979784.5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38714855.850000001</v>
      </c>
      <c r="H7" s="15"/>
      <c r="I7" s="31" t="s">
        <v>21</v>
      </c>
      <c r="J7" s="31" t="s">
        <v>23</v>
      </c>
      <c r="K7" s="31"/>
      <c r="L7" s="10">
        <v>920904.75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12783208.880000001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19645734.879999999</v>
      </c>
      <c r="H10" s="15" t="s">
        <v>1</v>
      </c>
      <c r="I10" s="72" t="s">
        <v>28</v>
      </c>
      <c r="J10" s="72"/>
      <c r="K10" s="31"/>
      <c r="L10" s="4">
        <f>L11+L14</f>
        <v>12989341.690000001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19645734.879999999</v>
      </c>
      <c r="H11" s="15"/>
      <c r="I11" s="31" t="s">
        <v>11</v>
      </c>
      <c r="J11" s="31" t="s">
        <v>30</v>
      </c>
      <c r="K11" s="31"/>
      <c r="L11" s="4">
        <f>L12-L13</f>
        <v>11117805.65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24717705.300000001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13599899.65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13692968.43</v>
      </c>
      <c r="H14" s="15"/>
      <c r="I14" s="31" t="s">
        <v>14</v>
      </c>
      <c r="J14" s="31" t="s">
        <v>35</v>
      </c>
      <c r="K14" s="31"/>
      <c r="L14" s="4">
        <f>L15-L16</f>
        <v>1871536.04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6288258.9900000002</v>
      </c>
      <c r="H15" s="15"/>
      <c r="I15" s="31"/>
      <c r="J15" s="31" t="s">
        <v>35</v>
      </c>
      <c r="K15" s="31"/>
      <c r="L15" s="10">
        <v>3743078.77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155900.25999999998</v>
      </c>
      <c r="H16" s="15"/>
      <c r="I16" s="31"/>
      <c r="J16" s="31" t="s">
        <v>39</v>
      </c>
      <c r="K16" s="29" t="s">
        <v>32</v>
      </c>
      <c r="L16" s="10">
        <v>1871542.73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1940.24</v>
      </c>
      <c r="H17" s="15"/>
      <c r="I17" s="31" t="s">
        <v>18</v>
      </c>
      <c r="J17" s="12" t="s">
        <v>84</v>
      </c>
      <c r="K17" s="31"/>
      <c r="L17" s="27">
        <v>-206132.81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153960.01999999999</v>
      </c>
      <c r="H18" s="15" t="s">
        <v>2</v>
      </c>
      <c r="I18" s="72" t="s">
        <v>42</v>
      </c>
      <c r="J18" s="72"/>
      <c r="K18" s="31"/>
      <c r="L18" s="10"/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6132358.7300000004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1490.59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4599428.92</v>
      </c>
      <c r="H22" s="15" t="s">
        <v>5</v>
      </c>
      <c r="I22" s="61" t="s">
        <v>46</v>
      </c>
      <c r="J22" s="61"/>
      <c r="K22" s="31"/>
      <c r="L22" s="4">
        <f>L23+L28+L29+L30+L32</f>
        <v>18716751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611785.94999999995</v>
      </c>
      <c r="H23" s="15"/>
      <c r="I23" s="31" t="s">
        <v>11</v>
      </c>
      <c r="J23" s="31" t="s">
        <v>48</v>
      </c>
      <c r="K23" s="31"/>
      <c r="L23" s="10">
        <v>18716751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18716751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611785.94999999995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3987642.97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2805280.52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26492969.990000002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13694838.17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12798131.82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1239728.52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41918.459999999963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605788.74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563870.28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1197810.06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1718522.5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520712.44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68885.63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73462211.479999989</v>
      </c>
      <c r="H55" s="57" t="s">
        <v>81</v>
      </c>
      <c r="I55" s="58"/>
      <c r="J55" s="58"/>
      <c r="K55" s="18"/>
      <c r="L55" s="11">
        <f>L3+L9+L22+L20+L37</f>
        <v>73462211.480000004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6CEEF326-525C-4ABD-A5F3-83BF322308CC}"/>
  </hyperlinks>
  <pageMargins left="0.7" right="0.7" top="0.75" bottom="0.75" header="0.3" footer="0.3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803B-8E97-4FD5-993B-18B8EDFFFB98}">
  <dimension ref="A1:L56"/>
  <sheetViews>
    <sheetView topLeftCell="A22" workbookViewId="0">
      <selection activeCell="G55" sqref="G55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139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360469595.85000002</v>
      </c>
      <c r="H3" s="14" t="s">
        <v>0</v>
      </c>
      <c r="I3" s="71" t="s">
        <v>10</v>
      </c>
      <c r="J3" s="71"/>
      <c r="K3" s="31"/>
      <c r="L3" s="6">
        <f>L4+L5+L6+L7</f>
        <v>118878304.09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/>
      <c r="H4" s="15"/>
      <c r="I4" s="31" t="s">
        <v>11</v>
      </c>
      <c r="J4" s="31" t="s">
        <v>13</v>
      </c>
      <c r="K4" s="31"/>
      <c r="L4" s="10">
        <v>99688211.620000005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46071859.130000003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8502472.2300000004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314397736.72000003</v>
      </c>
      <c r="H7" s="15"/>
      <c r="I7" s="31" t="s">
        <v>21</v>
      </c>
      <c r="J7" s="31" t="s">
        <v>23</v>
      </c>
      <c r="K7" s="31"/>
      <c r="L7" s="10">
        <v>10687620.24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168778111.67999998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157812214.38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121143152.87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176228227.03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55085074.159999996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88103213.909999996</v>
      </c>
      <c r="H14" s="15"/>
      <c r="I14" s="31" t="s">
        <v>14</v>
      </c>
      <c r="J14" s="31" t="s">
        <v>35</v>
      </c>
      <c r="K14" s="31"/>
      <c r="L14" s="4">
        <f>L15-L16</f>
        <v>36669061.509999998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v>21991339.920000002</v>
      </c>
      <c r="H15" s="15"/>
      <c r="I15" s="31"/>
      <c r="J15" s="31" t="s">
        <v>35</v>
      </c>
      <c r="K15" s="31"/>
      <c r="L15" s="10">
        <v>57987234.509999998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0</v>
      </c>
      <c r="H16" s="15"/>
      <c r="I16" s="31"/>
      <c r="J16" s="31" t="s">
        <v>39</v>
      </c>
      <c r="K16" s="29" t="s">
        <v>32</v>
      </c>
      <c r="L16" s="10">
        <v>21318173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3181369.7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/>
      <c r="H18" s="15" t="s">
        <v>2</v>
      </c>
      <c r="I18" s="72" t="s">
        <v>42</v>
      </c>
      <c r="J18" s="72"/>
      <c r="K18" s="31"/>
      <c r="L18" s="10">
        <v>7784527.5999999996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/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9062058.6899999995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66111873.93</v>
      </c>
      <c r="H22" s="15" t="s">
        <v>5</v>
      </c>
      <c r="I22" s="61" t="s">
        <v>46</v>
      </c>
      <c r="J22" s="61"/>
      <c r="K22" s="31"/>
      <c r="L22" s="4">
        <f>L23+L28+L29+L30+L32</f>
        <v>18170000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v>66111873.93</v>
      </c>
      <c r="H23" s="15"/>
      <c r="I23" s="31" t="s">
        <v>11</v>
      </c>
      <c r="J23" s="31" t="s">
        <v>48</v>
      </c>
      <c r="K23" s="31"/>
      <c r="L23" s="10">
        <v>18170000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/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/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0.06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1125406.1000000001</v>
      </c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>
        <v>1125406.1000000001</v>
      </c>
      <c r="H37" s="15" t="s">
        <v>6</v>
      </c>
      <c r="I37" s="61" t="s">
        <v>72</v>
      </c>
      <c r="J37" s="61"/>
      <c r="K37" s="31"/>
      <c r="L37" s="4">
        <f>L38+L39</f>
        <v>134136083.15000001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72421598.469999999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61714484.68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451747.85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451747.85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1404295.7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952547.85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/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39">
        <f>G40+G35+G30+G14+G10+G3+G54</f>
        <v>449024557.61000001</v>
      </c>
      <c r="H55" s="57" t="s">
        <v>81</v>
      </c>
      <c r="I55" s="58"/>
      <c r="J55" s="58"/>
      <c r="K55" s="18"/>
      <c r="L55" s="40">
        <f>L3+L9+L22+L20+L37</f>
        <v>449024557.61000001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73DE645F-702A-432D-94C2-B5DCD4F85A56}"/>
  </hyperlinks>
  <pageMargins left="0.7" right="0.7" top="0.75" bottom="0.75" header="0.3" footer="0.3"/>
  <legacy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262A-316B-495F-9B03-DF6F1CA34AFA}">
  <dimension ref="A1:L56"/>
  <sheetViews>
    <sheetView topLeftCell="A19" workbookViewId="0">
      <selection activeCell="L56" sqref="L56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140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11577986.629999999</v>
      </c>
      <c r="H3" s="14" t="s">
        <v>0</v>
      </c>
      <c r="I3" s="71" t="s">
        <v>10</v>
      </c>
      <c r="J3" s="71"/>
      <c r="K3" s="31"/>
      <c r="L3" s="6">
        <f>L4+L5+L6+L7</f>
        <v>12573104.309999999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4143415.95</v>
      </c>
      <c r="H4" s="15"/>
      <c r="I4" s="31" t="s">
        <v>11</v>
      </c>
      <c r="J4" s="31" t="s">
        <v>13</v>
      </c>
      <c r="K4" s="31"/>
      <c r="L4" s="10">
        <v>6939306.75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247942.43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7434570.6799999997</v>
      </c>
      <c r="H7" s="15"/>
      <c r="I7" s="31" t="s">
        <v>21</v>
      </c>
      <c r="J7" s="31" t="s">
        <v>23</v>
      </c>
      <c r="K7" s="31"/>
      <c r="L7" s="10">
        <v>5385855.1299999999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3726021.08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1841290.3600000003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1823297.8600000003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7623011.75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5799713.8899999997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G15+G22+G33-G28-G20-G27</f>
        <v>4478216.7100000009</v>
      </c>
      <c r="H14" s="15"/>
      <c r="I14" s="31" t="s">
        <v>14</v>
      </c>
      <c r="J14" s="31" t="s">
        <v>35</v>
      </c>
      <c r="K14" s="31"/>
      <c r="L14" s="4">
        <f>L15-L16</f>
        <v>17992.5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3071162.22</v>
      </c>
      <c r="H15" s="15"/>
      <c r="I15" s="31"/>
      <c r="J15" s="31" t="s">
        <v>35</v>
      </c>
      <c r="K15" s="31"/>
      <c r="L15" s="10">
        <v>1892374.22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110003.87</v>
      </c>
      <c r="H16" s="15"/>
      <c r="I16" s="31"/>
      <c r="J16" s="31" t="s">
        <v>39</v>
      </c>
      <c r="K16" s="29" t="s">
        <v>32</v>
      </c>
      <c r="L16" s="10">
        <v>1874381.72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68915.399999999994</v>
      </c>
      <c r="H17" s="15"/>
      <c r="I17" s="31" t="s">
        <v>18</v>
      </c>
      <c r="J17" s="12" t="s">
        <v>84</v>
      </c>
      <c r="K17" s="31"/>
      <c r="L17" s="27">
        <v>1884730.72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41088.47</v>
      </c>
      <c r="H18" s="15" t="s">
        <v>2</v>
      </c>
      <c r="I18" s="72" t="s">
        <v>42</v>
      </c>
      <c r="J18" s="72"/>
      <c r="K18" s="31"/>
      <c r="L18" s="10"/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2961158.35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2095733.9700000002</v>
      </c>
      <c r="H22" s="15" t="s">
        <v>5</v>
      </c>
      <c r="I22" s="61" t="s">
        <v>46</v>
      </c>
      <c r="J22" s="61"/>
      <c r="K22" s="31"/>
      <c r="L22" s="4">
        <f>L23+L28+L29+L30+L32+L37</f>
        <v>5148763.2300000004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614977.87</v>
      </c>
      <c r="H23" s="15"/>
      <c r="I23" s="31" t="s">
        <v>11</v>
      </c>
      <c r="J23" s="31" t="s">
        <v>48</v>
      </c>
      <c r="K23" s="31"/>
      <c r="L23" s="10">
        <v>7262000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580045.47</v>
      </c>
      <c r="H24" s="15"/>
      <c r="I24" s="31"/>
      <c r="J24" s="31" t="s">
        <v>50</v>
      </c>
      <c r="K24" s="31"/>
      <c r="L24" s="10">
        <v>20000000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34932.400000000001</v>
      </c>
      <c r="H25" s="15"/>
      <c r="I25" s="31"/>
      <c r="J25" s="31" t="s">
        <v>52</v>
      </c>
      <c r="K25" s="29" t="s">
        <v>32</v>
      </c>
      <c r="L25" s="17">
        <v>-12738000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1480756.1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1000000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-3103729.03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311320.52</v>
      </c>
      <c r="H33" s="15"/>
      <c r="I33" s="31"/>
      <c r="J33" s="31" t="s">
        <v>68</v>
      </c>
      <c r="K33" s="29" t="s">
        <v>32</v>
      </c>
      <c r="L33" s="10">
        <v>3103729.03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4748843.08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4748843.08</v>
      </c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990492.26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0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990492.26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187991.15000000002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187991.15000000002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541515.79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353524.64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454851.05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21447888.620000001</v>
      </c>
      <c r="H55" s="57" t="s">
        <v>81</v>
      </c>
      <c r="I55" s="58"/>
      <c r="J55" s="58"/>
      <c r="K55" s="18"/>
      <c r="L55" s="11">
        <f>L3+L9+L22+L20</f>
        <v>21447888.619999997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26AF79B9-1902-4EBA-8524-E7ADB9A80510}"/>
  </hyperlinks>
  <pageMargins left="0.7" right="0.7" top="0.75" bottom="0.75" header="0.3" footer="0.3"/>
  <legacy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D420-C762-4FA5-984A-2AE35555D4DE}">
  <dimension ref="A1:L56"/>
  <sheetViews>
    <sheetView topLeftCell="A34" workbookViewId="0">
      <selection activeCell="G20" sqref="G20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141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160898370.48000002</v>
      </c>
      <c r="H3" s="14" t="s">
        <v>0</v>
      </c>
      <c r="I3" s="71" t="s">
        <v>10</v>
      </c>
      <c r="J3" s="71"/>
      <c r="K3" s="31"/>
      <c r="L3" s="6">
        <f>L4+L5+L6+L7</f>
        <v>41484118.620000005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4071934.05</v>
      </c>
      <c r="H4" s="15"/>
      <c r="I4" s="31" t="s">
        <v>11</v>
      </c>
      <c r="J4" s="31" t="s">
        <v>13</v>
      </c>
      <c r="K4" s="31"/>
      <c r="L4" s="10">
        <v>13262466.43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7994380.1699999999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156826436.43000001</v>
      </c>
      <c r="H7" s="15"/>
      <c r="I7" s="31" t="s">
        <v>21</v>
      </c>
      <c r="J7" s="31" t="s">
        <v>23</v>
      </c>
      <c r="K7" s="31"/>
      <c r="L7" s="10">
        <v>20227272.02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98983495.769999996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2659030.2999999998</v>
      </c>
      <c r="H10" s="15" t="s">
        <v>1</v>
      </c>
      <c r="I10" s="72" t="s">
        <v>28</v>
      </c>
      <c r="J10" s="72"/>
      <c r="K10" s="31"/>
      <c r="L10" s="4">
        <f>L11+L14</f>
        <v>108493387.63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2659030.2999999998</v>
      </c>
      <c r="H11" s="15"/>
      <c r="I11" s="31" t="s">
        <v>11</v>
      </c>
      <c r="J11" s="31" t="s">
        <v>30</v>
      </c>
      <c r="K11" s="31"/>
      <c r="L11" s="4">
        <f>L12-L13</f>
        <v>63386746.739999995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78955382.989999995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15568636.25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G15+G22+G33-G21-G28</f>
        <v>42140445.289999999</v>
      </c>
      <c r="H14" s="15"/>
      <c r="I14" s="31" t="s">
        <v>14</v>
      </c>
      <c r="J14" s="31" t="s">
        <v>35</v>
      </c>
      <c r="K14" s="31"/>
      <c r="L14" s="4">
        <f>L15-L16</f>
        <v>45106640.890000001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9550579.0800000001</v>
      </c>
      <c r="H15" s="15"/>
      <c r="I15" s="31"/>
      <c r="J15" s="31" t="s">
        <v>35</v>
      </c>
      <c r="K15" s="31"/>
      <c r="L15" s="10">
        <v>64867240.439999998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1440264.26</v>
      </c>
      <c r="H16" s="15"/>
      <c r="I16" s="31"/>
      <c r="J16" s="31" t="s">
        <v>39</v>
      </c>
      <c r="K16" s="29" t="s">
        <v>32</v>
      </c>
      <c r="L16" s="10">
        <v>19760599.550000001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62733.29</v>
      </c>
      <c r="H17" s="15"/>
      <c r="I17" s="31" t="s">
        <v>18</v>
      </c>
      <c r="J17" s="12" t="s">
        <v>84</v>
      </c>
      <c r="K17" s="31"/>
      <c r="L17" s="27">
        <v>-9509891.8599999994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1377530.97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8110314.8200000003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110810.41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30733553.099999998</v>
      </c>
      <c r="H22" s="15" t="s">
        <v>5</v>
      </c>
      <c r="I22" s="61" t="s">
        <v>46</v>
      </c>
      <c r="J22" s="61"/>
      <c r="K22" s="31"/>
      <c r="L22" s="4">
        <f>L23+L28+L29+L30+L32</f>
        <v>20000000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1200160.8999999999</v>
      </c>
      <c r="H23" s="15"/>
      <c r="I23" s="31" t="s">
        <v>11</v>
      </c>
      <c r="J23" s="31" t="s">
        <v>48</v>
      </c>
      <c r="K23" s="31"/>
      <c r="L23" s="10">
        <v>20000000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35220.410000000003</v>
      </c>
      <c r="H24" s="15"/>
      <c r="I24" s="31"/>
      <c r="J24" s="31" t="s">
        <v>50</v>
      </c>
      <c r="K24" s="31"/>
      <c r="L24" s="10">
        <v>20000000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1164940.49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29533392.199999999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808183.63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2775307.15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50000076.670000002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28060587.670000002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21939489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2296227.9299999997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2296227.9299999997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4705946.63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2409718.7000000002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/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0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2473617.2599999998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210467691.25999999</v>
      </c>
      <c r="H55" s="57" t="s">
        <v>81</v>
      </c>
      <c r="I55" s="58"/>
      <c r="J55" s="58"/>
      <c r="K55" s="18"/>
      <c r="L55" s="11">
        <f>L3+L9+L22+L20+L37</f>
        <v>210467691.06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77D36831-E0AD-4300-A5B7-B1135AEF18F4}"/>
  </hyperlink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A4EB-156A-4677-85CC-FF5B1ABA2CBE}">
  <dimension ref="A1:L56"/>
  <sheetViews>
    <sheetView topLeftCell="A15" workbookViewId="0">
      <selection activeCell="C54" sqref="C54:F54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142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81616462.030000001</v>
      </c>
      <c r="H3" s="14" t="s">
        <v>0</v>
      </c>
      <c r="I3" s="71" t="s">
        <v>10</v>
      </c>
      <c r="J3" s="71"/>
      <c r="K3" s="31"/>
      <c r="L3" s="6">
        <f>L4+L5+L6+L7</f>
        <v>8797317.5500000007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/>
      <c r="H4" s="15"/>
      <c r="I4" s="31" t="s">
        <v>11</v>
      </c>
      <c r="J4" s="31" t="s">
        <v>13</v>
      </c>
      <c r="K4" s="31"/>
      <c r="L4" s="10">
        <v>650942.5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7953682.7800000003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81616462.030000001</v>
      </c>
      <c r="H7" s="15"/>
      <c r="I7" s="31" t="s">
        <v>21</v>
      </c>
      <c r="J7" s="31" t="s">
        <v>23</v>
      </c>
      <c r="K7" s="31"/>
      <c r="L7" s="10">
        <v>192692.27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36127199.780000001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36127199.780000001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28922359.440000001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30643810.390000001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1721450.95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G15+G22+G33-G20-G27+G30</f>
        <v>15598499.07</v>
      </c>
      <c r="H14" s="15"/>
      <c r="I14" s="31" t="s">
        <v>14</v>
      </c>
      <c r="J14" s="31" t="s">
        <v>35</v>
      </c>
      <c r="K14" s="31"/>
      <c r="L14" s="4">
        <f>L15-L16</f>
        <v>7204840.3399999999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636084.18000000005</v>
      </c>
      <c r="H15" s="15"/>
      <c r="I15" s="31"/>
      <c r="J15" s="31" t="s">
        <v>35</v>
      </c>
      <c r="K15" s="31"/>
      <c r="L15" s="10">
        <v>7286018.5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636084.18000000005</v>
      </c>
      <c r="H16" s="15"/>
      <c r="I16" s="31"/>
      <c r="J16" s="31" t="s">
        <v>39</v>
      </c>
      <c r="K16" s="29" t="s">
        <v>32</v>
      </c>
      <c r="L16" s="10">
        <v>81178.16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/>
      <c r="H17" s="15"/>
      <c r="I17" s="31" t="s">
        <v>18</v>
      </c>
      <c r="J17" s="12" t="s">
        <v>84</v>
      </c>
      <c r="K17" s="31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636084.18000000005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/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286507.24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14957572.74</v>
      </c>
      <c r="H22" s="15" t="s">
        <v>5</v>
      </c>
      <c r="I22" s="61" t="s">
        <v>46</v>
      </c>
      <c r="J22" s="61"/>
      <c r="K22" s="31"/>
      <c r="L22" s="4">
        <f>L23+L28+L29+L30+L32+L37</f>
        <v>55786247.980000004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14957572.74</v>
      </c>
      <c r="H23" s="15"/>
      <c r="I23" s="31" t="s">
        <v>11</v>
      </c>
      <c r="J23" s="31" t="s">
        <v>48</v>
      </c>
      <c r="K23" s="31"/>
      <c r="L23" s="10">
        <v>17950000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/>
      <c r="H24" s="15"/>
      <c r="I24" s="31"/>
      <c r="J24" s="31" t="s">
        <v>50</v>
      </c>
      <c r="K24" s="31"/>
      <c r="L24" s="10">
        <v>17950000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14957572.74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/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-4047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-4047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>
        <v>8889.15</v>
      </c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285.22000000000116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>
        <v>203163.71</v>
      </c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>
        <v>202878.49</v>
      </c>
      <c r="H37" s="15" t="s">
        <v>6</v>
      </c>
      <c r="I37" s="61" t="s">
        <v>72</v>
      </c>
      <c r="J37" s="61"/>
      <c r="K37" s="31"/>
      <c r="L37" s="4">
        <f>L38+L39</f>
        <v>37836247.980000004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23428862.940000001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14407385.039999999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0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0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106609.58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106609.58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0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617373.98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617373.98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3782026.23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G40+G35+G14+G10+G3+G54</f>
        <v>100997272.55000001</v>
      </c>
      <c r="H55" s="57" t="s">
        <v>81</v>
      </c>
      <c r="I55" s="58"/>
      <c r="J55" s="58"/>
      <c r="K55" s="18"/>
      <c r="L55" s="11">
        <f>L3+L9+L22+L20</f>
        <v>100997272.55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87C80504-6A2F-4833-9A20-F5F703ECF892}"/>
  </hyperlink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00E42-EEF5-463E-829A-194DCA8FD873}">
  <dimension ref="A1:L56"/>
  <sheetViews>
    <sheetView topLeftCell="A25" workbookViewId="0">
      <selection activeCell="J64" sqref="J64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108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49535828.18</v>
      </c>
      <c r="H3" s="14" t="s">
        <v>0</v>
      </c>
      <c r="I3" s="71" t="s">
        <v>10</v>
      </c>
      <c r="J3" s="71"/>
      <c r="K3" s="12"/>
      <c r="L3" s="6">
        <f>L4+L5+L6+L7</f>
        <v>9609223.8300000001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>
        <v>6016032.6900000004</v>
      </c>
      <c r="H4" s="15"/>
      <c r="I4" s="12" t="s">
        <v>11</v>
      </c>
      <c r="J4" s="12" t="s">
        <v>13</v>
      </c>
      <c r="K4" s="12"/>
      <c r="L4" s="47">
        <v>3696073.29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0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2042050.55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43519795.490000002</v>
      </c>
      <c r="H7" s="15"/>
      <c r="I7" s="12" t="s">
        <v>21</v>
      </c>
      <c r="J7" s="12" t="s">
        <v>23</v>
      </c>
      <c r="K7" s="12"/>
      <c r="L7" s="47">
        <v>3871099.99</v>
      </c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21189907.029999994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18578574.859999996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17822052.049999997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28128172.02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10306119.970000001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14570810.609999999</v>
      </c>
      <c r="H14" s="15"/>
      <c r="I14" s="12" t="s">
        <v>14</v>
      </c>
      <c r="J14" s="12" t="s">
        <v>35</v>
      </c>
      <c r="K14" s="12"/>
      <c r="L14" s="4">
        <f>L15-L16</f>
        <v>756522.81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v>14280087.17</v>
      </c>
      <c r="H15" s="15"/>
      <c r="I15" s="12"/>
      <c r="J15" s="12" t="s">
        <v>35</v>
      </c>
      <c r="K15" s="12"/>
      <c r="L15" s="47">
        <v>1260888.01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v>5454115.6699999999</v>
      </c>
      <c r="H16" s="15"/>
      <c r="I16" s="12"/>
      <c r="J16" s="12" t="s">
        <v>39</v>
      </c>
      <c r="K16" s="33" t="s">
        <v>32</v>
      </c>
      <c r="L16" s="47">
        <v>504365.2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>
        <v>3306701.16</v>
      </c>
      <c r="H17" s="15"/>
      <c r="I17" s="12" t="s">
        <v>18</v>
      </c>
      <c r="J17" s="12" t="s">
        <v>84</v>
      </c>
      <c r="K17" s="12"/>
      <c r="L17" s="27">
        <v>2611332.17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>
        <v>2147414.5099999998</v>
      </c>
      <c r="H18" s="15" t="s">
        <v>2</v>
      </c>
      <c r="I18" s="63" t="s">
        <v>42</v>
      </c>
      <c r="J18" s="63"/>
      <c r="K18" s="12"/>
      <c r="L18" s="47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>
        <v>8825971.5</v>
      </c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10757126.5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f>G23+G26</f>
        <v>290723.44</v>
      </c>
      <c r="H22" s="15" t="s">
        <v>5</v>
      </c>
      <c r="I22" s="61" t="s">
        <v>46</v>
      </c>
      <c r="J22" s="61"/>
      <c r="K22" s="12"/>
      <c r="L22" s="4">
        <f>L23+L28+L29+L30+L32</f>
        <v>22719779.949999999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v>-35394.15</v>
      </c>
      <c r="H23" s="15"/>
      <c r="I23" s="12" t="s">
        <v>11</v>
      </c>
      <c r="J23" s="12" t="s">
        <v>48</v>
      </c>
      <c r="K23" s="12"/>
      <c r="L23" s="47">
        <v>15250000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>
        <v>-1856</v>
      </c>
      <c r="H24" s="15"/>
      <c r="I24" s="12"/>
      <c r="J24" s="12" t="s">
        <v>50</v>
      </c>
      <c r="K24" s="12"/>
      <c r="L24" s="47">
        <v>15250000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>
        <v>-33538.15</v>
      </c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>
        <v>326117.59000000003</v>
      </c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0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v>7469779.9500000002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/>
      <c r="H33" s="15"/>
      <c r="I33" s="12"/>
      <c r="J33" s="12" t="s">
        <v>68</v>
      </c>
      <c r="K33" s="33" t="s">
        <v>32</v>
      </c>
      <c r="L33" s="47">
        <v>0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0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/>
      <c r="H36" s="15"/>
      <c r="I36" s="28"/>
      <c r="J36" s="12" t="s">
        <v>75</v>
      </c>
      <c r="K36" s="12"/>
      <c r="L36" s="47">
        <v>0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/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0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144400.76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144400.76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905627.5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761226.74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0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/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0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24997.759999999998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64276037.309999995</v>
      </c>
      <c r="H55" s="57" t="s">
        <v>81</v>
      </c>
      <c r="I55" s="58"/>
      <c r="J55" s="58"/>
      <c r="K55" s="51"/>
      <c r="L55" s="11">
        <f>L3+L9+L22+L20+L37</f>
        <v>64276037.309999987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C1D5CEE6-D91D-4D46-A336-F628AC23898E}"/>
  </hyperlink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3E57-8D5D-4901-B9F4-A71A62F08FBF}">
  <dimension ref="A1:L56"/>
  <sheetViews>
    <sheetView topLeftCell="A20" workbookViewId="0">
      <selection activeCell="O48" sqref="O48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109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90661405</v>
      </c>
      <c r="H3" s="14" t="s">
        <v>0</v>
      </c>
      <c r="I3" s="71" t="s">
        <v>10</v>
      </c>
      <c r="J3" s="71"/>
      <c r="K3" s="12"/>
      <c r="L3" s="6">
        <f>L4+L5+L6+L7</f>
        <v>7818846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/>
      <c r="H4" s="15"/>
      <c r="I4" s="12" t="s">
        <v>11</v>
      </c>
      <c r="J4" s="12" t="s">
        <v>13</v>
      </c>
      <c r="K4" s="12"/>
      <c r="L4" s="47">
        <v>0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0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7818846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90661405</v>
      </c>
      <c r="H7" s="15"/>
      <c r="I7" s="12" t="s">
        <v>21</v>
      </c>
      <c r="J7" s="12" t="s">
        <v>23</v>
      </c>
      <c r="K7" s="12"/>
      <c r="L7" s="47"/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345448097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342300792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234402532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247217260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12814728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163081149</v>
      </c>
      <c r="H14" s="15"/>
      <c r="I14" s="12" t="s">
        <v>14</v>
      </c>
      <c r="J14" s="12" t="s">
        <v>35</v>
      </c>
      <c r="K14" s="12"/>
      <c r="L14" s="4">
        <f>L15-L16</f>
        <v>107898260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v>17073954</v>
      </c>
      <c r="H15" s="15"/>
      <c r="I15" s="12"/>
      <c r="J15" s="12" t="s">
        <v>35</v>
      </c>
      <c r="K15" s="12"/>
      <c r="L15" s="47">
        <v>114728967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f>G17+G18</f>
        <v>0</v>
      </c>
      <c r="H16" s="15"/>
      <c r="I16" s="12"/>
      <c r="J16" s="12" t="s">
        <v>39</v>
      </c>
      <c r="K16" s="33" t="s">
        <v>32</v>
      </c>
      <c r="L16" s="47">
        <v>6830707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/>
      <c r="H17" s="15"/>
      <c r="I17" s="12" t="s">
        <v>18</v>
      </c>
      <c r="J17" s="12" t="s">
        <v>84</v>
      </c>
      <c r="K17" s="12"/>
      <c r="L17" s="27">
        <v>0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/>
      <c r="H18" s="15" t="s">
        <v>2</v>
      </c>
      <c r="I18" s="63" t="s">
        <v>42</v>
      </c>
      <c r="J18" s="63"/>
      <c r="K18" s="12"/>
      <c r="L18" s="47">
        <v>3147305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>
        <v>17073954</v>
      </c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174793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v>134507445</v>
      </c>
      <c r="H22" s="15" t="s">
        <v>5</v>
      </c>
      <c r="I22" s="61" t="s">
        <v>46</v>
      </c>
      <c r="J22" s="61"/>
      <c r="K22" s="12"/>
      <c r="L22" s="4">
        <f>L23+L28+L29+L30+L32</f>
        <v>94824864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f>G24+G25</f>
        <v>0</v>
      </c>
      <c r="H23" s="15"/>
      <c r="I23" s="12" t="s">
        <v>11</v>
      </c>
      <c r="J23" s="12" t="s">
        <v>48</v>
      </c>
      <c r="K23" s="12"/>
      <c r="L23" s="47">
        <v>38700000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/>
      <c r="H24" s="15"/>
      <c r="I24" s="12"/>
      <c r="J24" s="12" t="s">
        <v>50</v>
      </c>
      <c r="K24" s="12"/>
      <c r="L24" s="47">
        <v>38700000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/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>
        <v>134507445</v>
      </c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13659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f>-L33-L35+L36</f>
        <v>56111205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>
        <v>11499750</v>
      </c>
      <c r="H33" s="15"/>
      <c r="I33" s="12"/>
      <c r="J33" s="12" t="s">
        <v>68</v>
      </c>
      <c r="K33" s="33" t="s">
        <v>32</v>
      </c>
      <c r="L33" s="47">
        <v>0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0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>
        <v>9055628</v>
      </c>
      <c r="H36" s="15"/>
      <c r="I36" s="28"/>
      <c r="J36" s="12" t="s">
        <v>75</v>
      </c>
      <c r="K36" s="12"/>
      <c r="L36" s="47">
        <v>56111205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>
        <v>9055628</v>
      </c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/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3311863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3311863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5108686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1796823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0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/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0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191212183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448266600</v>
      </c>
      <c r="H55" s="57" t="s">
        <v>81</v>
      </c>
      <c r="I55" s="58"/>
      <c r="J55" s="58"/>
      <c r="K55" s="51"/>
      <c r="L55" s="11">
        <f>L3+L9+L22+L20+L37</f>
        <v>448266600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A6FF9758-0E69-4E69-A5FA-61A550D5F778}"/>
  </hyperlink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26D3-1ADD-43E8-B513-2BBECA85412D}">
  <dimension ref="A1:L56"/>
  <sheetViews>
    <sheetView topLeftCell="A31" workbookViewId="0">
      <selection activeCell="L56" sqref="L56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110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20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32"/>
      <c r="G3" s="23">
        <f>G4+G5+G6+G7+G8</f>
        <v>143511722.76000002</v>
      </c>
      <c r="H3" s="14" t="s">
        <v>0</v>
      </c>
      <c r="I3" s="71" t="s">
        <v>10</v>
      </c>
      <c r="J3" s="71"/>
      <c r="K3" s="31"/>
      <c r="L3" s="6">
        <f>L4+L5+L6+L7</f>
        <v>20154323.909999996</v>
      </c>
    </row>
    <row r="4" spans="1:12" x14ac:dyDescent="0.2">
      <c r="A4" s="30"/>
      <c r="B4" s="29" t="s">
        <v>11</v>
      </c>
      <c r="C4" s="73" t="s">
        <v>12</v>
      </c>
      <c r="D4" s="73"/>
      <c r="E4" s="73"/>
      <c r="F4" s="29"/>
      <c r="G4" s="8">
        <v>7444638.7999999998</v>
      </c>
      <c r="H4" s="15"/>
      <c r="I4" s="31" t="s">
        <v>11</v>
      </c>
      <c r="J4" s="31" t="s">
        <v>13</v>
      </c>
      <c r="K4" s="31"/>
      <c r="L4" s="10">
        <v>0</v>
      </c>
    </row>
    <row r="5" spans="1:12" x14ac:dyDescent="0.2">
      <c r="A5" s="30"/>
      <c r="B5" s="29" t="s">
        <v>14</v>
      </c>
      <c r="C5" s="73" t="s">
        <v>15</v>
      </c>
      <c r="D5" s="73"/>
      <c r="E5" s="73"/>
      <c r="F5" s="29"/>
      <c r="G5" s="8">
        <v>0</v>
      </c>
      <c r="H5" s="15"/>
      <c r="I5" s="31" t="s">
        <v>16</v>
      </c>
      <c r="J5" s="31" t="s">
        <v>17</v>
      </c>
      <c r="K5" s="31"/>
      <c r="L5" s="10">
        <v>0</v>
      </c>
    </row>
    <row r="6" spans="1:12" x14ac:dyDescent="0.2">
      <c r="A6" s="30"/>
      <c r="B6" s="29" t="s">
        <v>18</v>
      </c>
      <c r="C6" s="73" t="s">
        <v>19</v>
      </c>
      <c r="D6" s="73"/>
      <c r="E6" s="73"/>
      <c r="F6" s="29"/>
      <c r="G6" s="8">
        <v>0</v>
      </c>
      <c r="H6" s="15"/>
      <c r="I6" s="31" t="s">
        <v>18</v>
      </c>
      <c r="J6" s="31" t="s">
        <v>20</v>
      </c>
      <c r="K6" s="31"/>
      <c r="L6" s="10">
        <v>16972446.079999998</v>
      </c>
    </row>
    <row r="7" spans="1:12" x14ac:dyDescent="0.2">
      <c r="A7" s="30"/>
      <c r="B7" s="29" t="s">
        <v>21</v>
      </c>
      <c r="C7" s="73" t="s">
        <v>22</v>
      </c>
      <c r="D7" s="73"/>
      <c r="E7" s="73"/>
      <c r="F7" s="29"/>
      <c r="G7" s="8">
        <v>136067083.96000001</v>
      </c>
      <c r="H7" s="15"/>
      <c r="I7" s="31" t="s">
        <v>21</v>
      </c>
      <c r="J7" s="31" t="s">
        <v>23</v>
      </c>
      <c r="K7" s="31"/>
      <c r="L7" s="10">
        <v>3181877.83</v>
      </c>
    </row>
    <row r="8" spans="1:12" x14ac:dyDescent="0.2">
      <c r="A8" s="30"/>
      <c r="B8" s="29" t="s">
        <v>24</v>
      </c>
      <c r="C8" s="73" t="s">
        <v>25</v>
      </c>
      <c r="D8" s="73"/>
      <c r="E8" s="73"/>
      <c r="F8" s="29"/>
      <c r="G8" s="8">
        <v>0</v>
      </c>
      <c r="H8" s="15"/>
      <c r="I8" s="31"/>
      <c r="J8" s="31"/>
      <c r="K8" s="31"/>
      <c r="L8" s="16"/>
    </row>
    <row r="9" spans="1:12" x14ac:dyDescent="0.2">
      <c r="A9" s="29"/>
      <c r="B9" s="29"/>
      <c r="C9" s="73"/>
      <c r="D9" s="73"/>
      <c r="E9" s="73"/>
      <c r="F9" s="29"/>
      <c r="G9" s="29"/>
      <c r="H9" s="15" t="s">
        <v>3</v>
      </c>
      <c r="I9" s="61" t="s">
        <v>26</v>
      </c>
      <c r="J9" s="61"/>
      <c r="K9" s="31"/>
      <c r="L9" s="4">
        <f>L11+L14+L18+L17</f>
        <v>133060867.94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29"/>
      <c r="G10" s="5">
        <f>G11-G12</f>
        <v>0</v>
      </c>
      <c r="H10" s="15" t="s">
        <v>1</v>
      </c>
      <c r="I10" s="72" t="s">
        <v>28</v>
      </c>
      <c r="J10" s="72"/>
      <c r="K10" s="31"/>
      <c r="L10" s="4">
        <f>L11+L14</f>
        <v>144275539.09</v>
      </c>
    </row>
    <row r="11" spans="1:12" x14ac:dyDescent="0.2">
      <c r="A11" s="30"/>
      <c r="B11" s="29" t="s">
        <v>11</v>
      </c>
      <c r="C11" s="73" t="s">
        <v>29</v>
      </c>
      <c r="D11" s="73"/>
      <c r="E11" s="73"/>
      <c r="F11" s="29"/>
      <c r="G11" s="8">
        <v>0</v>
      </c>
      <c r="H11" s="15"/>
      <c r="I11" s="31" t="s">
        <v>11</v>
      </c>
      <c r="J11" s="31" t="s">
        <v>30</v>
      </c>
      <c r="K11" s="31"/>
      <c r="L11" s="4">
        <f>L12-L13</f>
        <v>103106113.01000001</v>
      </c>
    </row>
    <row r="12" spans="1:12" x14ac:dyDescent="0.2">
      <c r="A12" s="30"/>
      <c r="B12" s="29" t="s">
        <v>14</v>
      </c>
      <c r="C12" s="73" t="s">
        <v>31</v>
      </c>
      <c r="D12" s="73"/>
      <c r="E12" s="73"/>
      <c r="F12" s="29" t="s">
        <v>32</v>
      </c>
      <c r="G12" s="8">
        <v>0</v>
      </c>
      <c r="H12" s="15"/>
      <c r="I12" s="31"/>
      <c r="J12" s="31" t="s">
        <v>30</v>
      </c>
      <c r="K12" s="31"/>
      <c r="L12" s="10">
        <v>119827353.12</v>
      </c>
    </row>
    <row r="13" spans="1:12" x14ac:dyDescent="0.2">
      <c r="A13" s="29"/>
      <c r="B13" s="29"/>
      <c r="C13" s="73"/>
      <c r="D13" s="73"/>
      <c r="E13" s="73"/>
      <c r="F13" s="29"/>
      <c r="G13" s="29"/>
      <c r="H13" s="15"/>
      <c r="I13" s="31"/>
      <c r="J13" s="31" t="s">
        <v>33</v>
      </c>
      <c r="K13" s="29" t="s">
        <v>32</v>
      </c>
      <c r="L13" s="10">
        <v>16721240.109999999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29"/>
      <c r="G14" s="5">
        <f>G15+G22+G33-G20-G27</f>
        <v>96053997.879999995</v>
      </c>
      <c r="H14" s="15"/>
      <c r="I14" s="31" t="s">
        <v>14</v>
      </c>
      <c r="J14" s="31" t="s">
        <v>35</v>
      </c>
      <c r="K14" s="31"/>
      <c r="L14" s="4">
        <f>L15-L16</f>
        <v>41169426.079999998</v>
      </c>
    </row>
    <row r="15" spans="1:12" x14ac:dyDescent="0.2">
      <c r="A15" s="30"/>
      <c r="B15" s="29" t="s">
        <v>36</v>
      </c>
      <c r="C15" s="73" t="s">
        <v>37</v>
      </c>
      <c r="D15" s="73"/>
      <c r="E15" s="73"/>
      <c r="F15" s="29"/>
      <c r="G15" s="8">
        <f>G16+G19</f>
        <v>69136474.890000001</v>
      </c>
      <c r="H15" s="15"/>
      <c r="I15" s="31"/>
      <c r="J15" s="31" t="s">
        <v>35</v>
      </c>
      <c r="K15" s="31"/>
      <c r="L15" s="10">
        <v>57809380.329999998</v>
      </c>
    </row>
    <row r="16" spans="1:12" x14ac:dyDescent="0.2">
      <c r="A16" s="30"/>
      <c r="B16" s="33" t="s">
        <v>86</v>
      </c>
      <c r="C16" s="33" t="s">
        <v>87</v>
      </c>
      <c r="D16" s="29"/>
      <c r="E16" s="29"/>
      <c r="F16" s="29"/>
      <c r="G16" s="8">
        <f>G17+G18</f>
        <v>4815619.28</v>
      </c>
      <c r="H16" s="15"/>
      <c r="I16" s="31"/>
      <c r="J16" s="31" t="s">
        <v>39</v>
      </c>
      <c r="K16" s="29" t="s">
        <v>32</v>
      </c>
      <c r="L16" s="10">
        <v>16639954.25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8">
        <v>1025618.2</v>
      </c>
      <c r="H17" s="15"/>
      <c r="I17" s="31" t="s">
        <v>18</v>
      </c>
      <c r="J17" s="12" t="s">
        <v>84</v>
      </c>
      <c r="K17" s="31"/>
      <c r="L17" s="27">
        <v>-11214671.15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8">
        <v>3790001.08</v>
      </c>
      <c r="H18" s="15" t="s">
        <v>2</v>
      </c>
      <c r="I18" s="72" t="s">
        <v>42</v>
      </c>
      <c r="J18" s="72"/>
      <c r="K18" s="31"/>
      <c r="L18" s="10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8">
        <v>64320855.609999999</v>
      </c>
      <c r="H19" s="15"/>
      <c r="I19" s="31"/>
      <c r="J19" s="31"/>
      <c r="K19" s="31"/>
      <c r="L19" s="16"/>
    </row>
    <row r="20" spans="1:12" x14ac:dyDescent="0.2">
      <c r="A20" s="30"/>
      <c r="B20" s="33" t="s">
        <v>94</v>
      </c>
      <c r="C20" s="73" t="s">
        <v>38</v>
      </c>
      <c r="D20" s="73"/>
      <c r="E20" s="73"/>
      <c r="F20" s="29" t="s">
        <v>32</v>
      </c>
      <c r="G20" s="8"/>
      <c r="H20" s="15" t="s">
        <v>4</v>
      </c>
      <c r="I20" s="61" t="s">
        <v>44</v>
      </c>
      <c r="J20" s="61"/>
      <c r="K20" s="31"/>
      <c r="L20" s="10">
        <v>0</v>
      </c>
    </row>
    <row r="21" spans="1:12" x14ac:dyDescent="0.2">
      <c r="A21" s="30"/>
      <c r="B21" s="33" t="s">
        <v>98</v>
      </c>
      <c r="C21" s="59" t="s">
        <v>105</v>
      </c>
      <c r="D21" s="73"/>
      <c r="E21" s="73"/>
      <c r="F21" s="33" t="s">
        <v>32</v>
      </c>
      <c r="G21" s="8">
        <v>0</v>
      </c>
      <c r="H21" s="15"/>
      <c r="I21" s="31"/>
      <c r="J21" s="31"/>
      <c r="K21" s="31"/>
      <c r="L21" s="16"/>
    </row>
    <row r="22" spans="1:12" x14ac:dyDescent="0.2">
      <c r="A22" s="30"/>
      <c r="B22" s="33" t="s">
        <v>95</v>
      </c>
      <c r="C22" s="73" t="s">
        <v>40</v>
      </c>
      <c r="D22" s="73"/>
      <c r="E22" s="73"/>
      <c r="F22" s="29"/>
      <c r="G22" s="8">
        <f>G23+G26</f>
        <v>26917522.990000002</v>
      </c>
      <c r="H22" s="15" t="s">
        <v>5</v>
      </c>
      <c r="I22" s="61" t="s">
        <v>46</v>
      </c>
      <c r="J22" s="61"/>
      <c r="K22" s="31"/>
      <c r="L22" s="4">
        <f>L23+L28+L29+L30+L32</f>
        <v>25000000</v>
      </c>
    </row>
    <row r="23" spans="1:12" x14ac:dyDescent="0.2">
      <c r="A23" s="30"/>
      <c r="B23" s="33" t="s">
        <v>86</v>
      </c>
      <c r="C23" s="33" t="s">
        <v>87</v>
      </c>
      <c r="D23" s="29"/>
      <c r="E23" s="29"/>
      <c r="F23" s="29"/>
      <c r="G23" s="8">
        <f>G24+G25</f>
        <v>2687163.49</v>
      </c>
      <c r="H23" s="15"/>
      <c r="I23" s="31" t="s">
        <v>11</v>
      </c>
      <c r="J23" s="31" t="s">
        <v>48</v>
      </c>
      <c r="K23" s="31"/>
      <c r="L23" s="10">
        <v>25000000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8">
        <v>98.41</v>
      </c>
      <c r="H24" s="15"/>
      <c r="I24" s="31"/>
      <c r="J24" s="31" t="s">
        <v>50</v>
      </c>
      <c r="K24" s="31"/>
      <c r="L24" s="10">
        <v>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8">
        <v>2687065.08</v>
      </c>
      <c r="H25" s="15"/>
      <c r="I25" s="31"/>
      <c r="J25" s="31" t="s">
        <v>52</v>
      </c>
      <c r="K25" s="29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8">
        <v>24230359.5</v>
      </c>
      <c r="H26" s="15"/>
      <c r="I26" s="31" t="s">
        <v>14</v>
      </c>
      <c r="J26" s="31" t="s">
        <v>53</v>
      </c>
      <c r="K26" s="31"/>
      <c r="L26" s="10">
        <v>0</v>
      </c>
    </row>
    <row r="27" spans="1:12" x14ac:dyDescent="0.2">
      <c r="B27" s="33" t="s">
        <v>94</v>
      </c>
      <c r="C27" s="73" t="s">
        <v>41</v>
      </c>
      <c r="D27" s="73"/>
      <c r="E27" s="73"/>
      <c r="F27" s="29" t="s">
        <v>32</v>
      </c>
      <c r="G27" s="8"/>
      <c r="H27" s="15"/>
      <c r="I27" s="31" t="s">
        <v>18</v>
      </c>
      <c r="J27" s="31" t="s">
        <v>55</v>
      </c>
      <c r="K27" s="31"/>
      <c r="L27" s="10">
        <v>0</v>
      </c>
    </row>
    <row r="28" spans="1:12" x14ac:dyDescent="0.2">
      <c r="A28" s="30"/>
      <c r="B28" s="33" t="s">
        <v>98</v>
      </c>
      <c r="C28" s="64" t="s">
        <v>99</v>
      </c>
      <c r="D28" s="74"/>
      <c r="E28" s="74"/>
      <c r="F28" s="33" t="s">
        <v>32</v>
      </c>
      <c r="G28" s="8">
        <v>0</v>
      </c>
      <c r="H28" s="15"/>
      <c r="I28" s="31" t="s">
        <v>21</v>
      </c>
      <c r="J28" s="31" t="s">
        <v>57</v>
      </c>
      <c r="K28" s="31"/>
      <c r="L28" s="10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31" t="s">
        <v>24</v>
      </c>
      <c r="J29" s="31" t="s">
        <v>59</v>
      </c>
      <c r="K29" s="31"/>
      <c r="L29" s="10">
        <v>0</v>
      </c>
    </row>
    <row r="30" spans="1:12" x14ac:dyDescent="0.2">
      <c r="A30" s="30"/>
      <c r="B30" s="29" t="s">
        <v>21</v>
      </c>
      <c r="C30" s="73" t="s">
        <v>13</v>
      </c>
      <c r="D30" s="73"/>
      <c r="E30" s="73"/>
      <c r="F30" s="29"/>
      <c r="G30" s="36">
        <f>G31-G32</f>
        <v>0</v>
      </c>
      <c r="H30" s="15"/>
      <c r="I30" s="31" t="s">
        <v>61</v>
      </c>
      <c r="J30" s="31" t="s">
        <v>62</v>
      </c>
      <c r="K30" s="31"/>
      <c r="L30" s="10">
        <v>0</v>
      </c>
    </row>
    <row r="31" spans="1:12" x14ac:dyDescent="0.2">
      <c r="A31" s="30"/>
      <c r="B31" s="29" t="s">
        <v>24</v>
      </c>
      <c r="C31" s="73" t="s">
        <v>43</v>
      </c>
      <c r="D31" s="73"/>
      <c r="E31" s="73"/>
      <c r="F31" s="29"/>
      <c r="G31" s="9">
        <v>0</v>
      </c>
      <c r="H31" s="15"/>
      <c r="I31" s="31" t="s">
        <v>63</v>
      </c>
      <c r="J31" s="31" t="s">
        <v>64</v>
      </c>
      <c r="K31" s="31"/>
      <c r="L31" s="10">
        <v>0</v>
      </c>
    </row>
    <row r="32" spans="1:12" x14ac:dyDescent="0.2">
      <c r="A32" s="30"/>
      <c r="B32" s="33" t="s">
        <v>102</v>
      </c>
      <c r="C32" s="64" t="s">
        <v>103</v>
      </c>
      <c r="D32" s="74"/>
      <c r="E32" s="74"/>
      <c r="F32" s="29"/>
      <c r="G32" s="9">
        <v>0</v>
      </c>
      <c r="H32" s="15"/>
      <c r="I32" s="31" t="s">
        <v>66</v>
      </c>
      <c r="J32" s="31" t="s">
        <v>83</v>
      </c>
      <c r="K32" s="29" t="s">
        <v>32</v>
      </c>
      <c r="L32" s="4">
        <f>-L33-L35+L36</f>
        <v>0</v>
      </c>
    </row>
    <row r="33" spans="1:12" x14ac:dyDescent="0.2">
      <c r="B33" s="33" t="s">
        <v>104</v>
      </c>
      <c r="C33" s="73" t="s">
        <v>45</v>
      </c>
      <c r="D33" s="73"/>
      <c r="E33" s="73"/>
      <c r="F33" s="29"/>
      <c r="G33" s="8"/>
      <c r="H33" s="15"/>
      <c r="I33" s="31"/>
      <c r="J33" s="31" t="s">
        <v>68</v>
      </c>
      <c r="K33" s="29" t="s">
        <v>32</v>
      </c>
      <c r="L33" s="10">
        <v>0</v>
      </c>
    </row>
    <row r="34" spans="1:12" x14ac:dyDescent="0.2">
      <c r="B34" s="33"/>
      <c r="C34" s="75"/>
      <c r="D34" s="75"/>
      <c r="E34" s="75"/>
      <c r="F34" s="75"/>
      <c r="G34" s="8"/>
      <c r="H34" s="15"/>
      <c r="I34" s="31"/>
      <c r="J34" s="31"/>
      <c r="K34" s="29"/>
      <c r="L34" s="10"/>
    </row>
    <row r="35" spans="1:12" x14ac:dyDescent="0.2">
      <c r="A35" s="30" t="s">
        <v>5</v>
      </c>
      <c r="B35" s="30" t="s">
        <v>47</v>
      </c>
      <c r="C35" s="73"/>
      <c r="D35" s="73"/>
      <c r="E35" s="73"/>
      <c r="F35" s="29"/>
      <c r="G35" s="2">
        <f>G36-G37-G38</f>
        <v>0</v>
      </c>
      <c r="H35" s="15"/>
      <c r="I35" s="31"/>
      <c r="J35" s="31" t="s">
        <v>69</v>
      </c>
      <c r="K35" s="29" t="s">
        <v>32</v>
      </c>
      <c r="L35" s="10">
        <v>0</v>
      </c>
    </row>
    <row r="36" spans="1:12" x14ac:dyDescent="0.2">
      <c r="A36" s="30"/>
      <c r="B36" s="29" t="s">
        <v>11</v>
      </c>
      <c r="C36" s="73" t="s">
        <v>49</v>
      </c>
      <c r="D36" s="73"/>
      <c r="E36" s="73"/>
      <c r="F36" s="29"/>
      <c r="G36" s="9"/>
      <c r="H36" s="15"/>
      <c r="I36" s="28"/>
      <c r="J36" s="31" t="s">
        <v>75</v>
      </c>
      <c r="K36" s="31"/>
      <c r="L36" s="10">
        <v>0</v>
      </c>
    </row>
    <row r="37" spans="1:12" x14ac:dyDescent="0.2">
      <c r="A37" s="30"/>
      <c r="B37" s="29"/>
      <c r="C37" s="73" t="s">
        <v>51</v>
      </c>
      <c r="D37" s="73"/>
      <c r="E37" s="73"/>
      <c r="F37" s="29" t="s">
        <v>32</v>
      </c>
      <c r="G37" s="9"/>
      <c r="H37" s="15" t="s">
        <v>6</v>
      </c>
      <c r="I37" s="61" t="s">
        <v>72</v>
      </c>
      <c r="J37" s="61"/>
      <c r="K37" s="31"/>
      <c r="L37" s="4">
        <f>L38+L39</f>
        <v>86373333.620000005</v>
      </c>
    </row>
    <row r="38" spans="1:12" x14ac:dyDescent="0.2">
      <c r="A38" s="30"/>
      <c r="B38" s="29"/>
      <c r="C38" s="62"/>
      <c r="D38" s="62"/>
      <c r="E38" s="62"/>
      <c r="G38" s="9">
        <v>0</v>
      </c>
      <c r="H38" s="15"/>
      <c r="I38" s="31" t="s">
        <v>11</v>
      </c>
      <c r="J38" s="31" t="s">
        <v>73</v>
      </c>
      <c r="K38" s="31"/>
      <c r="L38" s="10">
        <v>49834086.439999998</v>
      </c>
    </row>
    <row r="39" spans="1:12" x14ac:dyDescent="0.2">
      <c r="A39" s="30" t="s">
        <v>6</v>
      </c>
      <c r="B39" s="30" t="s">
        <v>54</v>
      </c>
      <c r="C39" s="73"/>
      <c r="D39" s="73"/>
      <c r="E39" s="73"/>
      <c r="F39" s="29"/>
      <c r="G39" s="1"/>
      <c r="H39" s="15"/>
      <c r="I39" s="31" t="s">
        <v>14</v>
      </c>
      <c r="J39" s="31" t="s">
        <v>75</v>
      </c>
      <c r="K39" s="31"/>
      <c r="L39" s="10">
        <v>36539247.18</v>
      </c>
    </row>
    <row r="40" spans="1:12" x14ac:dyDescent="0.2">
      <c r="A40" s="29"/>
      <c r="B40" s="29"/>
      <c r="C40" s="73" t="s">
        <v>56</v>
      </c>
      <c r="D40" s="73"/>
      <c r="E40" s="73"/>
      <c r="F40" s="29"/>
      <c r="G40" s="2">
        <f>G41+G44+G47</f>
        <v>22468710.949999999</v>
      </c>
      <c r="H40" s="15"/>
      <c r="I40" s="31"/>
      <c r="J40" s="31"/>
      <c r="K40" s="31"/>
      <c r="L40" s="16"/>
    </row>
    <row r="41" spans="1:12" x14ac:dyDescent="0.2">
      <c r="A41" s="31"/>
      <c r="B41" s="29"/>
      <c r="C41" s="73" t="s">
        <v>58</v>
      </c>
      <c r="D41" s="73"/>
      <c r="E41" s="73"/>
      <c r="F41" s="29" t="s">
        <v>32</v>
      </c>
      <c r="G41" s="2">
        <f>G42-G43</f>
        <v>0</v>
      </c>
      <c r="H41" s="15"/>
      <c r="I41" s="31"/>
      <c r="J41" s="31"/>
      <c r="K41" s="31"/>
      <c r="L41" s="16"/>
    </row>
    <row r="42" spans="1:12" x14ac:dyDescent="0.2">
      <c r="A42" s="31"/>
      <c r="B42" s="29"/>
      <c r="C42" s="73" t="s">
        <v>60</v>
      </c>
      <c r="D42" s="73"/>
      <c r="E42" s="73"/>
      <c r="F42" s="29" t="s">
        <v>32</v>
      </c>
      <c r="G42" s="9">
        <v>0</v>
      </c>
      <c r="H42" s="15"/>
      <c r="I42" s="31"/>
      <c r="J42" s="31"/>
      <c r="K42" s="31"/>
      <c r="L42" s="16"/>
    </row>
    <row r="43" spans="1:12" x14ac:dyDescent="0.2">
      <c r="A43" s="34" t="s">
        <v>78</v>
      </c>
      <c r="B43" s="30" t="s">
        <v>65</v>
      </c>
      <c r="C43" s="73"/>
      <c r="D43" s="73"/>
      <c r="E43" s="73"/>
      <c r="F43" s="29"/>
      <c r="G43" s="9">
        <v>0</v>
      </c>
      <c r="H43" s="15"/>
      <c r="I43" s="31"/>
      <c r="J43" s="31"/>
      <c r="K43" s="31"/>
      <c r="L43" s="16"/>
    </row>
    <row r="44" spans="1:12" x14ac:dyDescent="0.2">
      <c r="A44" s="31"/>
      <c r="B44" s="29" t="s">
        <v>11</v>
      </c>
      <c r="C44" s="73" t="s">
        <v>67</v>
      </c>
      <c r="D44" s="73"/>
      <c r="E44" s="73"/>
      <c r="F44" s="29"/>
      <c r="G44" s="2">
        <f>G45-G46</f>
        <v>6802214.9500000002</v>
      </c>
      <c r="H44" s="15"/>
      <c r="I44" s="31"/>
      <c r="J44" s="31"/>
      <c r="K44" s="31"/>
      <c r="L44" s="16"/>
    </row>
    <row r="45" spans="1:12" x14ac:dyDescent="0.2">
      <c r="A45" s="31"/>
      <c r="B45" s="29"/>
      <c r="C45" s="73" t="s">
        <v>67</v>
      </c>
      <c r="D45" s="73"/>
      <c r="E45" s="73"/>
      <c r="F45" s="29"/>
      <c r="G45" s="9">
        <v>9379109.2400000002</v>
      </c>
      <c r="H45" s="15"/>
      <c r="I45" s="31"/>
      <c r="J45" s="31"/>
      <c r="K45" s="31"/>
      <c r="L45" s="16"/>
    </row>
    <row r="46" spans="1:12" x14ac:dyDescent="0.2">
      <c r="A46" s="31"/>
      <c r="B46" s="31"/>
      <c r="C46" s="73" t="s">
        <v>70</v>
      </c>
      <c r="D46" s="73"/>
      <c r="E46" s="73"/>
      <c r="F46" s="29" t="s">
        <v>32</v>
      </c>
      <c r="G46" s="10">
        <v>2576894.29</v>
      </c>
      <c r="H46" s="28"/>
      <c r="I46" s="31"/>
      <c r="J46" s="31"/>
      <c r="K46" s="31"/>
      <c r="L46" s="16"/>
    </row>
    <row r="47" spans="1:12" x14ac:dyDescent="0.2">
      <c r="A47" s="31"/>
      <c r="B47" s="31" t="s">
        <v>14</v>
      </c>
      <c r="C47" s="73" t="s">
        <v>71</v>
      </c>
      <c r="D47" s="73"/>
      <c r="E47" s="73"/>
      <c r="F47" s="31"/>
      <c r="G47" s="4">
        <f>G48-G49</f>
        <v>15666496</v>
      </c>
      <c r="H47" s="28"/>
      <c r="I47" s="31"/>
      <c r="J47" s="31"/>
      <c r="K47" s="31"/>
      <c r="L47" s="16"/>
    </row>
    <row r="48" spans="1:12" x14ac:dyDescent="0.2">
      <c r="A48" s="31"/>
      <c r="B48" s="31"/>
      <c r="C48" s="73" t="s">
        <v>71</v>
      </c>
      <c r="D48" s="73"/>
      <c r="E48" s="73"/>
      <c r="F48" s="31"/>
      <c r="G48" s="10">
        <v>17028800</v>
      </c>
      <c r="H48" s="28"/>
      <c r="I48" s="31"/>
      <c r="J48" s="31"/>
      <c r="K48" s="31"/>
      <c r="L48" s="16"/>
    </row>
    <row r="49" spans="1:12" x14ac:dyDescent="0.2">
      <c r="B49" s="31"/>
      <c r="C49" s="73" t="s">
        <v>74</v>
      </c>
      <c r="D49" s="73"/>
      <c r="E49" s="73"/>
      <c r="F49" s="29" t="s">
        <v>32</v>
      </c>
      <c r="G49" s="10">
        <v>1362304</v>
      </c>
      <c r="H49" s="28"/>
      <c r="I49" s="31"/>
      <c r="J49" s="31"/>
      <c r="K49" s="31"/>
      <c r="L49" s="16"/>
    </row>
    <row r="50" spans="1:12" x14ac:dyDescent="0.2">
      <c r="A50" s="31"/>
      <c r="B50" s="31" t="s">
        <v>18</v>
      </c>
      <c r="C50" s="73" t="s">
        <v>82</v>
      </c>
      <c r="D50" s="73"/>
      <c r="E50" s="73"/>
      <c r="F50" s="31"/>
      <c r="G50" s="16"/>
      <c r="H50" s="28"/>
      <c r="I50" s="31"/>
      <c r="J50" s="31"/>
      <c r="K50" s="31"/>
      <c r="L50" s="16"/>
    </row>
    <row r="51" spans="1:12" x14ac:dyDescent="0.2">
      <c r="C51" s="73" t="s">
        <v>76</v>
      </c>
      <c r="D51" s="73"/>
      <c r="E51" s="73"/>
      <c r="F51" s="31"/>
      <c r="H51" s="28"/>
      <c r="I51" s="31"/>
      <c r="J51" s="31"/>
      <c r="K51" s="31"/>
      <c r="L51" s="16"/>
    </row>
    <row r="52" spans="1:12" x14ac:dyDescent="0.2">
      <c r="A52" s="28"/>
      <c r="B52" s="31"/>
      <c r="C52" s="73" t="s">
        <v>77</v>
      </c>
      <c r="D52" s="73"/>
      <c r="E52" s="73"/>
      <c r="F52" s="29" t="s">
        <v>32</v>
      </c>
      <c r="G52" s="31"/>
      <c r="H52" s="15"/>
      <c r="I52" s="31"/>
      <c r="J52" s="31"/>
      <c r="K52" s="31"/>
      <c r="L52" s="16"/>
    </row>
    <row r="53" spans="1:12" x14ac:dyDescent="0.2">
      <c r="A53" s="28"/>
      <c r="B53" s="31"/>
      <c r="C53" s="29"/>
      <c r="D53" s="29"/>
      <c r="E53" s="29"/>
      <c r="F53" s="29"/>
      <c r="G53" s="31"/>
      <c r="H53" s="15"/>
      <c r="I53" s="31"/>
      <c r="J53" s="31"/>
      <c r="K53" s="31"/>
      <c r="L53" s="16"/>
    </row>
    <row r="54" spans="1:12" ht="13.5" thickBot="1" x14ac:dyDescent="0.25">
      <c r="A54" s="28" t="s">
        <v>78</v>
      </c>
      <c r="B54" s="34" t="s">
        <v>79</v>
      </c>
      <c r="C54" s="76"/>
      <c r="D54" s="76"/>
      <c r="E54" s="76"/>
      <c r="F54" s="76"/>
      <c r="G54" s="35">
        <v>2554093.88</v>
      </c>
      <c r="H54" s="52"/>
      <c r="I54" s="53"/>
      <c r="J54" s="53"/>
      <c r="K54" s="53"/>
      <c r="L54" s="16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264588525.47000003</v>
      </c>
      <c r="H55" s="57" t="s">
        <v>81</v>
      </c>
      <c r="I55" s="58"/>
      <c r="J55" s="58"/>
      <c r="K55" s="18"/>
      <c r="L55" s="11">
        <f>L3+L9+L22+L20+L37</f>
        <v>264588525.47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2558CCC0-F5EF-40EE-86E3-9111C7A70E7D}"/>
  </hyperlink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D188-AAEC-4C18-BB9C-D70D6CA03EC2}">
  <dimension ref="A1:L56"/>
  <sheetViews>
    <sheetView topLeftCell="A13" workbookViewId="0">
      <selection activeCell="G38" sqref="G38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111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9758058.9499999993</v>
      </c>
      <c r="H3" s="14" t="s">
        <v>0</v>
      </c>
      <c r="I3" s="71" t="s">
        <v>10</v>
      </c>
      <c r="J3" s="71"/>
      <c r="K3" s="12"/>
      <c r="L3" s="6">
        <f>L4+L5+L6+L7</f>
        <v>535739.95000000007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>
        <v>5693770.3799999999</v>
      </c>
      <c r="H4" s="15"/>
      <c r="I4" s="12" t="s">
        <v>11</v>
      </c>
      <c r="J4" s="12" t="s">
        <v>13</v>
      </c>
      <c r="K4" s="12"/>
      <c r="L4" s="47">
        <v>292621.03000000003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0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171360.45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4064288.57</v>
      </c>
      <c r="H7" s="15"/>
      <c r="I7" s="12" t="s">
        <v>21</v>
      </c>
      <c r="J7" s="12" t="s">
        <v>23</v>
      </c>
      <c r="K7" s="12"/>
      <c r="L7" s="47">
        <v>71758.47</v>
      </c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552040.29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440933.61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423136.01999999996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938881.86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515745.84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56744.33</v>
      </c>
      <c r="H14" s="15"/>
      <c r="I14" s="12" t="s">
        <v>14</v>
      </c>
      <c r="J14" s="12" t="s">
        <v>35</v>
      </c>
      <c r="K14" s="12"/>
      <c r="L14" s="4">
        <f>L15-L16</f>
        <v>17797.59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v>56229.33</v>
      </c>
      <c r="H15" s="15"/>
      <c r="I15" s="12"/>
      <c r="J15" s="12" t="s">
        <v>35</v>
      </c>
      <c r="K15" s="12"/>
      <c r="L15" s="47">
        <v>44493.97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f>G17+G18</f>
        <v>0</v>
      </c>
      <c r="H16" s="15"/>
      <c r="I16" s="12"/>
      <c r="J16" s="12" t="s">
        <v>39</v>
      </c>
      <c r="K16" s="33" t="s">
        <v>32</v>
      </c>
      <c r="L16" s="47">
        <v>26696.38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/>
      <c r="H17" s="15"/>
      <c r="I17" s="12" t="s">
        <v>18</v>
      </c>
      <c r="J17" s="12" t="s">
        <v>84</v>
      </c>
      <c r="K17" s="12"/>
      <c r="L17" s="27">
        <v>111106.68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/>
      <c r="H18" s="15" t="s">
        <v>2</v>
      </c>
      <c r="I18" s="63" t="s">
        <v>42</v>
      </c>
      <c r="J18" s="63"/>
      <c r="K18" s="12"/>
      <c r="L18" s="47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>
        <v>61836.44</v>
      </c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0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5607.11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f>G23+G26</f>
        <v>0</v>
      </c>
      <c r="H22" s="15" t="s">
        <v>5</v>
      </c>
      <c r="I22" s="61" t="s">
        <v>46</v>
      </c>
      <c r="J22" s="61"/>
      <c r="K22" s="12"/>
      <c r="L22" s="4">
        <f>L23+L28+L29+L30+L32</f>
        <v>8200817.919999999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f>G24+G25</f>
        <v>0</v>
      </c>
      <c r="H23" s="15"/>
      <c r="I23" s="12" t="s">
        <v>11</v>
      </c>
      <c r="J23" s="12" t="s">
        <v>48</v>
      </c>
      <c r="K23" s="12"/>
      <c r="L23" s="47">
        <v>9038252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/>
      <c r="H24" s="15"/>
      <c r="I24" s="12"/>
      <c r="J24" s="12" t="s">
        <v>50</v>
      </c>
      <c r="K24" s="12"/>
      <c r="L24" s="47">
        <v>9038252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/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/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53888.03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0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v>-891322.11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>
        <v>515</v>
      </c>
      <c r="H33" s="15"/>
      <c r="I33" s="12"/>
      <c r="J33" s="12" t="s">
        <v>68</v>
      </c>
      <c r="K33" s="33" t="s">
        <v>32</v>
      </c>
      <c r="L33" s="47"/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5607.11</v>
      </c>
      <c r="H35" s="15"/>
      <c r="I35" s="12"/>
      <c r="J35" s="12" t="s">
        <v>69</v>
      </c>
      <c r="K35" s="33" t="s">
        <v>32</v>
      </c>
      <c r="L35" s="47">
        <v>0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>
        <v>5607.11</v>
      </c>
      <c r="H36" s="15"/>
      <c r="I36" s="28"/>
      <c r="J36" s="12" t="s">
        <v>75</v>
      </c>
      <c r="K36" s="12"/>
      <c r="L36" s="47">
        <v>0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>
        <v>0</v>
      </c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0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-581718.67999999993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59181.320000000007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129637.41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70456.09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-640900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/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640900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49906.45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9288598.1599999983</v>
      </c>
      <c r="H55" s="57" t="s">
        <v>81</v>
      </c>
      <c r="I55" s="58"/>
      <c r="J55" s="58"/>
      <c r="K55" s="51"/>
      <c r="L55" s="11">
        <f>L3+L9+L22+L20+L37</f>
        <v>9288598.1600000001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99CB66EF-C252-45A3-BE3D-4CF5BF6F9026}"/>
  </hyperlink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F3E8-1EB5-49FC-84A4-5CD98EDFF19C}">
  <dimension ref="A2:L56"/>
  <sheetViews>
    <sheetView topLeftCell="A31" workbookViewId="0">
      <selection activeCell="N23" sqref="N23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17497294.16</v>
      </c>
      <c r="H3" s="14" t="s">
        <v>0</v>
      </c>
      <c r="I3" s="71" t="s">
        <v>10</v>
      </c>
      <c r="J3" s="71"/>
      <c r="K3" s="12"/>
      <c r="L3" s="6">
        <f>L4+L5+L6+L7</f>
        <v>8330220.8100000005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>
        <v>4794142.93</v>
      </c>
      <c r="H4" s="15"/>
      <c r="I4" s="12" t="s">
        <v>11</v>
      </c>
      <c r="J4" s="12" t="s">
        <v>13</v>
      </c>
      <c r="K4" s="12"/>
      <c r="L4" s="47">
        <v>7154588.4900000002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0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705807.9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12703151.23</v>
      </c>
      <c r="H7" s="15"/>
      <c r="I7" s="12" t="s">
        <v>21</v>
      </c>
      <c r="J7" s="12" t="s">
        <v>23</v>
      </c>
      <c r="K7" s="12"/>
      <c r="L7" s="47">
        <v>469824.42</v>
      </c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19180945.760000002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21457781.48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20877617.469999999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32744781.34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11867163.869999999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14604264.600000001</v>
      </c>
      <c r="H14" s="15"/>
      <c r="I14" s="12" t="s">
        <v>14</v>
      </c>
      <c r="J14" s="12" t="s">
        <v>35</v>
      </c>
      <c r="K14" s="12"/>
      <c r="L14" s="4">
        <f>L15-L16</f>
        <v>580164.01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v>6935475.4400000004</v>
      </c>
      <c r="H15" s="15"/>
      <c r="I15" s="12"/>
      <c r="J15" s="12" t="s">
        <v>35</v>
      </c>
      <c r="K15" s="12"/>
      <c r="L15" s="47">
        <v>926939.72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f>G17+G18</f>
        <v>965941.99</v>
      </c>
      <c r="H16" s="15"/>
      <c r="I16" s="12"/>
      <c r="J16" s="12" t="s">
        <v>39</v>
      </c>
      <c r="K16" s="33" t="s">
        <v>32</v>
      </c>
      <c r="L16" s="47">
        <v>346775.71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/>
      <c r="H17" s="15"/>
      <c r="I17" s="12" t="s">
        <v>18</v>
      </c>
      <c r="J17" s="12" t="s">
        <v>84</v>
      </c>
      <c r="K17" s="12"/>
      <c r="L17" s="27">
        <v>-2276835.7200000002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>
        <v>965941.99</v>
      </c>
      <c r="H18" s="15" t="s">
        <v>2</v>
      </c>
      <c r="I18" s="63" t="s">
        <v>42</v>
      </c>
      <c r="J18" s="63"/>
      <c r="K18" s="12"/>
      <c r="L18" s="47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>
        <v>5969533.4500000002</v>
      </c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0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f>G23+G26</f>
        <v>7488789.1600000001</v>
      </c>
      <c r="H22" s="15" t="s">
        <v>5</v>
      </c>
      <c r="I22" s="61" t="s">
        <v>46</v>
      </c>
      <c r="J22" s="61"/>
      <c r="K22" s="12"/>
      <c r="L22" s="4">
        <f>L23+L28+L29+L30+L32</f>
        <v>9900801.9600000009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v>850772.73</v>
      </c>
      <c r="H23" s="15"/>
      <c r="I23" s="12" t="s">
        <v>11</v>
      </c>
      <c r="J23" s="12" t="s">
        <v>48</v>
      </c>
      <c r="K23" s="12"/>
      <c r="L23" s="47">
        <v>15750000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/>
      <c r="H24" s="15"/>
      <c r="I24" s="12"/>
      <c r="J24" s="12" t="s">
        <v>50</v>
      </c>
      <c r="K24" s="12"/>
      <c r="L24" s="47">
        <v>15750000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>
        <v>850772.73</v>
      </c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>
        <v>6638016.4299999997</v>
      </c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0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v>-5849198.04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>
        <v>180000</v>
      </c>
      <c r="H33" s="15"/>
      <c r="I33" s="12"/>
      <c r="J33" s="12" t="s">
        <v>68</v>
      </c>
      <c r="K33" s="33" t="s">
        <v>32</v>
      </c>
      <c r="L33" s="47">
        <v>0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0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/>
      <c r="H36" s="15"/>
      <c r="I36" s="28"/>
      <c r="J36" s="12" t="s">
        <v>75</v>
      </c>
      <c r="K36" s="12"/>
      <c r="L36" s="47">
        <v>0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/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0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5252810.13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5252810.13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6328427.0499999998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1075616.92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0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/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0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57599.64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37411968.530000001</v>
      </c>
      <c r="H55" s="57" t="s">
        <v>81</v>
      </c>
      <c r="I55" s="58"/>
      <c r="J55" s="58"/>
      <c r="K55" s="51"/>
      <c r="L55" s="11">
        <f>L3+L9+L22+L20+L37</f>
        <v>37411968.530000001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I37:J37"/>
    <mergeCell ref="C54:F54"/>
    <mergeCell ref="H54:K54"/>
    <mergeCell ref="A55:F55"/>
    <mergeCell ref="H55:J55"/>
    <mergeCell ref="C49:E49"/>
    <mergeCell ref="C50:E50"/>
    <mergeCell ref="C51:E51"/>
    <mergeCell ref="C52:E52"/>
    <mergeCell ref="C48:E48"/>
    <mergeCell ref="C38:E38"/>
    <mergeCell ref="C39:E39"/>
    <mergeCell ref="C40:E40"/>
    <mergeCell ref="C41:E41"/>
    <mergeCell ref="C42:E42"/>
    <mergeCell ref="C43:E43"/>
    <mergeCell ref="I18:J18"/>
    <mergeCell ref="I20:J20"/>
    <mergeCell ref="I22:J22"/>
    <mergeCell ref="C27:E27"/>
    <mergeCell ref="C34:F34"/>
    <mergeCell ref="C20:E20"/>
    <mergeCell ref="C21:E21"/>
    <mergeCell ref="C22:E22"/>
    <mergeCell ref="C28:E28"/>
    <mergeCell ref="C29:E29"/>
    <mergeCell ref="C30:E30"/>
    <mergeCell ref="C31:E31"/>
    <mergeCell ref="C32:E32"/>
    <mergeCell ref="C33:E33"/>
    <mergeCell ref="A2:E2"/>
    <mergeCell ref="H2:J2"/>
    <mergeCell ref="B3:E3"/>
    <mergeCell ref="I3:J3"/>
    <mergeCell ref="C4:E4"/>
    <mergeCell ref="C44:E44"/>
    <mergeCell ref="C45:E45"/>
    <mergeCell ref="C46:E46"/>
    <mergeCell ref="C47:E47"/>
    <mergeCell ref="C37:E37"/>
    <mergeCell ref="C36:E36"/>
    <mergeCell ref="C35:E35"/>
    <mergeCell ref="C12:E12"/>
    <mergeCell ref="C13:E13"/>
    <mergeCell ref="C18:E18"/>
    <mergeCell ref="C19:E19"/>
    <mergeCell ref="B14:E14"/>
    <mergeCell ref="C15:E15"/>
    <mergeCell ref="C17:E17"/>
    <mergeCell ref="I10:J10"/>
    <mergeCell ref="I9:J9"/>
    <mergeCell ref="B10:E10"/>
    <mergeCell ref="C11:E11"/>
    <mergeCell ref="C5:E5"/>
    <mergeCell ref="C6:E6"/>
    <mergeCell ref="C7:E7"/>
    <mergeCell ref="C8:E8"/>
    <mergeCell ref="C9:E9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E80F-1329-40FC-8A5A-76487123115C}">
  <dimension ref="A1:L56"/>
  <sheetViews>
    <sheetView topLeftCell="A25" workbookViewId="0">
      <selection activeCell="N60" sqref="N60"/>
    </sheetView>
  </sheetViews>
  <sheetFormatPr defaultRowHeight="12.75" x14ac:dyDescent="0.2"/>
  <cols>
    <col min="1" max="1" width="4" style="3" customWidth="1"/>
    <col min="2" max="4" width="9.140625" style="3"/>
    <col min="5" max="5" width="12.5703125" style="3" customWidth="1"/>
    <col min="6" max="6" width="9.140625" style="3"/>
    <col min="7" max="7" width="12.5703125" style="3" customWidth="1"/>
    <col min="8" max="8" width="4.140625" style="3" customWidth="1"/>
    <col min="9" max="9" width="9.140625" style="3"/>
    <col min="10" max="10" width="22.28515625" style="3" customWidth="1"/>
    <col min="11" max="11" width="13.42578125" style="3" customWidth="1"/>
    <col min="12" max="12" width="18.5703125" style="3" bestFit="1" customWidth="1"/>
    <col min="13" max="14" width="20.28515625" style="3" bestFit="1" customWidth="1"/>
    <col min="15" max="15" width="18.7109375" style="3" bestFit="1" customWidth="1"/>
    <col min="16" max="16384" width="9.140625" style="3"/>
  </cols>
  <sheetData>
    <row r="1" spans="1:12" x14ac:dyDescent="0.2">
      <c r="A1" s="24" t="s">
        <v>112</v>
      </c>
      <c r="B1" s="25"/>
      <c r="C1" s="26"/>
      <c r="D1" s="25"/>
    </row>
    <row r="2" spans="1:12" x14ac:dyDescent="0.2">
      <c r="A2" s="67" t="s">
        <v>7</v>
      </c>
      <c r="B2" s="67"/>
      <c r="C2" s="67"/>
      <c r="D2" s="67"/>
      <c r="E2" s="67"/>
      <c r="F2" s="19"/>
      <c r="G2" s="44"/>
      <c r="H2" s="68" t="s">
        <v>8</v>
      </c>
      <c r="I2" s="69"/>
      <c r="J2" s="69"/>
      <c r="K2" s="21"/>
      <c r="L2" s="22"/>
    </row>
    <row r="3" spans="1:12" x14ac:dyDescent="0.2">
      <c r="A3" s="13" t="s">
        <v>0</v>
      </c>
      <c r="B3" s="70" t="s">
        <v>9</v>
      </c>
      <c r="C3" s="70"/>
      <c r="D3" s="70"/>
      <c r="E3" s="70"/>
      <c r="F3" s="45"/>
      <c r="G3" s="23">
        <f>G4+G5+G6+G7+G8</f>
        <v>48569506.839999996</v>
      </c>
      <c r="H3" s="14" t="s">
        <v>0</v>
      </c>
      <c r="I3" s="71" t="s">
        <v>10</v>
      </c>
      <c r="J3" s="71"/>
      <c r="K3" s="12"/>
      <c r="L3" s="6">
        <f>L4+L5+L6+L7</f>
        <v>8735514.620000001</v>
      </c>
    </row>
    <row r="4" spans="1:12" x14ac:dyDescent="0.2">
      <c r="A4" s="30"/>
      <c r="B4" s="33" t="s">
        <v>11</v>
      </c>
      <c r="C4" s="59" t="s">
        <v>12</v>
      </c>
      <c r="D4" s="59"/>
      <c r="E4" s="59"/>
      <c r="F4" s="33"/>
      <c r="G4" s="46">
        <v>3875841.11</v>
      </c>
      <c r="H4" s="15"/>
      <c r="I4" s="12" t="s">
        <v>11</v>
      </c>
      <c r="J4" s="12" t="s">
        <v>13</v>
      </c>
      <c r="K4" s="12"/>
      <c r="L4" s="47">
        <v>81139.7</v>
      </c>
    </row>
    <row r="5" spans="1:12" x14ac:dyDescent="0.2">
      <c r="A5" s="30"/>
      <c r="B5" s="33" t="s">
        <v>14</v>
      </c>
      <c r="C5" s="59" t="s">
        <v>15</v>
      </c>
      <c r="D5" s="59"/>
      <c r="E5" s="59"/>
      <c r="F5" s="33"/>
      <c r="G5" s="46">
        <v>0</v>
      </c>
      <c r="H5" s="15"/>
      <c r="I5" s="12" t="s">
        <v>16</v>
      </c>
      <c r="J5" s="12" t="s">
        <v>17</v>
      </c>
      <c r="K5" s="12"/>
      <c r="L5" s="47">
        <v>0</v>
      </c>
    </row>
    <row r="6" spans="1:12" x14ac:dyDescent="0.2">
      <c r="A6" s="30"/>
      <c r="B6" s="33" t="s">
        <v>18</v>
      </c>
      <c r="C6" s="59" t="s">
        <v>19</v>
      </c>
      <c r="D6" s="59"/>
      <c r="E6" s="59"/>
      <c r="F6" s="33"/>
      <c r="G6" s="46">
        <v>0</v>
      </c>
      <c r="H6" s="15"/>
      <c r="I6" s="12" t="s">
        <v>18</v>
      </c>
      <c r="J6" s="12" t="s">
        <v>20</v>
      </c>
      <c r="K6" s="12"/>
      <c r="L6" s="47">
        <v>5201725.4800000004</v>
      </c>
    </row>
    <row r="7" spans="1:12" x14ac:dyDescent="0.2">
      <c r="A7" s="30"/>
      <c r="B7" s="33" t="s">
        <v>21</v>
      </c>
      <c r="C7" s="59" t="s">
        <v>22</v>
      </c>
      <c r="D7" s="59"/>
      <c r="E7" s="59"/>
      <c r="F7" s="33"/>
      <c r="G7" s="46">
        <v>44693665.729999997</v>
      </c>
      <c r="H7" s="15"/>
      <c r="I7" s="12" t="s">
        <v>21</v>
      </c>
      <c r="J7" s="12" t="s">
        <v>23</v>
      </c>
      <c r="K7" s="12"/>
      <c r="L7" s="47">
        <v>3452649.44</v>
      </c>
    </row>
    <row r="8" spans="1:12" x14ac:dyDescent="0.2">
      <c r="A8" s="30"/>
      <c r="B8" s="33" t="s">
        <v>24</v>
      </c>
      <c r="C8" s="59" t="s">
        <v>25</v>
      </c>
      <c r="D8" s="59"/>
      <c r="E8" s="59"/>
      <c r="F8" s="33"/>
      <c r="G8" s="46">
        <v>0</v>
      </c>
      <c r="H8" s="15"/>
      <c r="I8" s="12"/>
      <c r="J8" s="12"/>
      <c r="K8" s="12"/>
      <c r="L8" s="48"/>
    </row>
    <row r="9" spans="1:12" x14ac:dyDescent="0.2">
      <c r="A9" s="33"/>
      <c r="B9" s="33"/>
      <c r="C9" s="59"/>
      <c r="D9" s="59"/>
      <c r="E9" s="59"/>
      <c r="F9" s="33"/>
      <c r="G9" s="33"/>
      <c r="H9" s="15" t="s">
        <v>3</v>
      </c>
      <c r="I9" s="61" t="s">
        <v>26</v>
      </c>
      <c r="J9" s="61"/>
      <c r="K9" s="12"/>
      <c r="L9" s="4">
        <f>L11+L14+L18+L17</f>
        <v>31104915.740000002</v>
      </c>
    </row>
    <row r="10" spans="1:12" x14ac:dyDescent="0.2">
      <c r="A10" s="30" t="s">
        <v>3</v>
      </c>
      <c r="B10" s="66" t="s">
        <v>27</v>
      </c>
      <c r="C10" s="66"/>
      <c r="D10" s="66"/>
      <c r="E10" s="66"/>
      <c r="F10" s="33"/>
      <c r="G10" s="5">
        <f>G11-G12</f>
        <v>0</v>
      </c>
      <c r="H10" s="15" t="s">
        <v>1</v>
      </c>
      <c r="I10" s="63" t="s">
        <v>28</v>
      </c>
      <c r="J10" s="63"/>
      <c r="K10" s="12"/>
      <c r="L10" s="4">
        <f>L11+L14</f>
        <v>32136318.300000001</v>
      </c>
    </row>
    <row r="11" spans="1:12" x14ac:dyDescent="0.2">
      <c r="A11" s="30"/>
      <c r="B11" s="33" t="s">
        <v>11</v>
      </c>
      <c r="C11" s="59" t="s">
        <v>29</v>
      </c>
      <c r="D11" s="59"/>
      <c r="E11" s="59"/>
      <c r="F11" s="33"/>
      <c r="G11" s="46">
        <v>0</v>
      </c>
      <c r="H11" s="15"/>
      <c r="I11" s="12" t="s">
        <v>11</v>
      </c>
      <c r="J11" s="12" t="s">
        <v>30</v>
      </c>
      <c r="K11" s="12"/>
      <c r="L11" s="4">
        <f>L12-L13</f>
        <v>30406632.530000001</v>
      </c>
    </row>
    <row r="12" spans="1:12" x14ac:dyDescent="0.2">
      <c r="A12" s="30"/>
      <c r="B12" s="33" t="s">
        <v>14</v>
      </c>
      <c r="C12" s="59" t="s">
        <v>31</v>
      </c>
      <c r="D12" s="59"/>
      <c r="E12" s="59"/>
      <c r="F12" s="33" t="s">
        <v>32</v>
      </c>
      <c r="G12" s="46">
        <v>0</v>
      </c>
      <c r="H12" s="15"/>
      <c r="I12" s="12"/>
      <c r="J12" s="12" t="s">
        <v>30</v>
      </c>
      <c r="K12" s="12"/>
      <c r="L12" s="47">
        <v>30421382.93</v>
      </c>
    </row>
    <row r="13" spans="1:12" x14ac:dyDescent="0.2">
      <c r="A13" s="33"/>
      <c r="B13" s="33"/>
      <c r="C13" s="59"/>
      <c r="D13" s="59"/>
      <c r="E13" s="59"/>
      <c r="F13" s="33"/>
      <c r="G13" s="33"/>
      <c r="H13" s="15"/>
      <c r="I13" s="12"/>
      <c r="J13" s="12" t="s">
        <v>33</v>
      </c>
      <c r="K13" s="33" t="s">
        <v>32</v>
      </c>
      <c r="L13" s="47">
        <v>14750.4</v>
      </c>
    </row>
    <row r="14" spans="1:12" x14ac:dyDescent="0.2">
      <c r="A14" s="30" t="s">
        <v>4</v>
      </c>
      <c r="B14" s="66" t="s">
        <v>34</v>
      </c>
      <c r="C14" s="66"/>
      <c r="D14" s="66"/>
      <c r="E14" s="66"/>
      <c r="F14" s="33"/>
      <c r="G14" s="5">
        <f>G15+G22+G33-G20-G27</f>
        <v>18357852.41</v>
      </c>
      <c r="H14" s="15"/>
      <c r="I14" s="12" t="s">
        <v>14</v>
      </c>
      <c r="J14" s="12" t="s">
        <v>35</v>
      </c>
      <c r="K14" s="12"/>
      <c r="L14" s="4">
        <f>L15-L16</f>
        <v>1729685.77</v>
      </c>
    </row>
    <row r="15" spans="1:12" x14ac:dyDescent="0.2">
      <c r="A15" s="30"/>
      <c r="B15" s="33" t="s">
        <v>36</v>
      </c>
      <c r="C15" s="59" t="s">
        <v>37</v>
      </c>
      <c r="D15" s="59"/>
      <c r="E15" s="59"/>
      <c r="F15" s="33"/>
      <c r="G15" s="46">
        <v>12716545.9</v>
      </c>
      <c r="H15" s="15"/>
      <c r="I15" s="12"/>
      <c r="J15" s="12" t="s">
        <v>35</v>
      </c>
      <c r="K15" s="12"/>
      <c r="L15" s="47">
        <v>2023751.79</v>
      </c>
    </row>
    <row r="16" spans="1:12" x14ac:dyDescent="0.2">
      <c r="A16" s="30"/>
      <c r="B16" s="33" t="s">
        <v>86</v>
      </c>
      <c r="C16" s="33" t="s">
        <v>87</v>
      </c>
      <c r="D16" s="33"/>
      <c r="E16" s="33"/>
      <c r="F16" s="33"/>
      <c r="G16" s="46">
        <v>1158486.94</v>
      </c>
      <c r="H16" s="15"/>
      <c r="I16" s="12"/>
      <c r="J16" s="12" t="s">
        <v>39</v>
      </c>
      <c r="K16" s="33" t="s">
        <v>32</v>
      </c>
      <c r="L16" s="47">
        <v>294066.02</v>
      </c>
    </row>
    <row r="17" spans="1:12" x14ac:dyDescent="0.2">
      <c r="A17" s="30"/>
      <c r="B17" s="33" t="s">
        <v>88</v>
      </c>
      <c r="C17" s="64" t="s">
        <v>89</v>
      </c>
      <c r="D17" s="64"/>
      <c r="E17" s="64"/>
      <c r="F17" s="33"/>
      <c r="G17" s="46">
        <v>145457.53</v>
      </c>
      <c r="H17" s="15"/>
      <c r="I17" s="12" t="s">
        <v>18</v>
      </c>
      <c r="J17" s="12" t="s">
        <v>84</v>
      </c>
      <c r="K17" s="12"/>
      <c r="L17" s="27">
        <v>-1031402.56</v>
      </c>
    </row>
    <row r="18" spans="1:12" x14ac:dyDescent="0.2">
      <c r="A18" s="30"/>
      <c r="B18" s="33" t="s">
        <v>90</v>
      </c>
      <c r="C18" s="64" t="s">
        <v>92</v>
      </c>
      <c r="D18" s="64"/>
      <c r="E18" s="64"/>
      <c r="F18" s="33"/>
      <c r="G18" s="46">
        <v>1013029.41</v>
      </c>
      <c r="H18" s="15" t="s">
        <v>2</v>
      </c>
      <c r="I18" s="63" t="s">
        <v>42</v>
      </c>
      <c r="J18" s="63"/>
      <c r="K18" s="12"/>
      <c r="L18" s="47">
        <v>0</v>
      </c>
    </row>
    <row r="19" spans="1:12" x14ac:dyDescent="0.2">
      <c r="A19" s="30"/>
      <c r="B19" s="33" t="s">
        <v>93</v>
      </c>
      <c r="C19" s="64" t="s">
        <v>91</v>
      </c>
      <c r="D19" s="64"/>
      <c r="E19" s="64"/>
      <c r="F19" s="33"/>
      <c r="G19" s="46">
        <v>11558058.960000001</v>
      </c>
      <c r="H19" s="15"/>
      <c r="I19" s="12"/>
      <c r="J19" s="12"/>
      <c r="K19" s="12"/>
      <c r="L19" s="48"/>
    </row>
    <row r="20" spans="1:12" x14ac:dyDescent="0.2">
      <c r="A20" s="30"/>
      <c r="B20" s="33" t="s">
        <v>94</v>
      </c>
      <c r="C20" s="59" t="s">
        <v>38</v>
      </c>
      <c r="D20" s="59"/>
      <c r="E20" s="59"/>
      <c r="F20" s="33" t="s">
        <v>32</v>
      </c>
      <c r="G20" s="46"/>
      <c r="H20" s="15" t="s">
        <v>4</v>
      </c>
      <c r="I20" s="61" t="s">
        <v>44</v>
      </c>
      <c r="J20" s="61"/>
      <c r="K20" s="12"/>
      <c r="L20" s="47">
        <v>0.44</v>
      </c>
    </row>
    <row r="21" spans="1:12" x14ac:dyDescent="0.2">
      <c r="A21" s="30"/>
      <c r="B21" s="33" t="s">
        <v>98</v>
      </c>
      <c r="C21" s="59" t="s">
        <v>105</v>
      </c>
      <c r="D21" s="59"/>
      <c r="E21" s="59"/>
      <c r="F21" s="33" t="s">
        <v>32</v>
      </c>
      <c r="G21" s="46">
        <v>0</v>
      </c>
      <c r="H21" s="15"/>
      <c r="I21" s="12"/>
      <c r="J21" s="12"/>
      <c r="K21" s="12"/>
      <c r="L21" s="48"/>
    </row>
    <row r="22" spans="1:12" x14ac:dyDescent="0.2">
      <c r="A22" s="30"/>
      <c r="B22" s="33" t="s">
        <v>95</v>
      </c>
      <c r="C22" s="59" t="s">
        <v>40</v>
      </c>
      <c r="D22" s="59"/>
      <c r="E22" s="59"/>
      <c r="F22" s="33"/>
      <c r="G22" s="46">
        <v>1802034.26</v>
      </c>
      <c r="H22" s="15" t="s">
        <v>5</v>
      </c>
      <c r="I22" s="61" t="s">
        <v>46</v>
      </c>
      <c r="J22" s="61"/>
      <c r="K22" s="12"/>
      <c r="L22" s="4">
        <f>L23+L28+L29+L30+L32</f>
        <v>34133771.840000004</v>
      </c>
    </row>
    <row r="23" spans="1:12" x14ac:dyDescent="0.2">
      <c r="A23" s="30"/>
      <c r="B23" s="33" t="s">
        <v>86</v>
      </c>
      <c r="C23" s="33" t="s">
        <v>87</v>
      </c>
      <c r="D23" s="33"/>
      <c r="E23" s="33"/>
      <c r="F23" s="33"/>
      <c r="G23" s="46">
        <v>406080</v>
      </c>
      <c r="H23" s="15"/>
      <c r="I23" s="12" t="s">
        <v>11</v>
      </c>
      <c r="J23" s="12" t="s">
        <v>48</v>
      </c>
      <c r="K23" s="12"/>
      <c r="L23" s="47">
        <v>17584720</v>
      </c>
    </row>
    <row r="24" spans="1:12" x14ac:dyDescent="0.2">
      <c r="A24" s="30"/>
      <c r="B24" s="33" t="s">
        <v>88</v>
      </c>
      <c r="C24" s="33" t="s">
        <v>96</v>
      </c>
      <c r="D24" s="33"/>
      <c r="E24" s="33"/>
      <c r="F24" s="33"/>
      <c r="G24" s="46"/>
      <c r="H24" s="15"/>
      <c r="I24" s="12"/>
      <c r="J24" s="12" t="s">
        <v>50</v>
      </c>
      <c r="K24" s="12"/>
      <c r="L24" s="47">
        <v>17584720</v>
      </c>
    </row>
    <row r="25" spans="1:12" x14ac:dyDescent="0.2">
      <c r="A25" s="30"/>
      <c r="B25" s="33" t="s">
        <v>90</v>
      </c>
      <c r="C25" s="33" t="s">
        <v>97</v>
      </c>
      <c r="D25" s="33"/>
      <c r="E25" s="33"/>
      <c r="F25" s="33"/>
      <c r="G25" s="46">
        <v>406080</v>
      </c>
      <c r="H25" s="15"/>
      <c r="I25" s="12"/>
      <c r="J25" s="12" t="s">
        <v>52</v>
      </c>
      <c r="K25" s="33" t="s">
        <v>32</v>
      </c>
      <c r="L25" s="17">
        <v>0</v>
      </c>
    </row>
    <row r="26" spans="1:12" x14ac:dyDescent="0.2">
      <c r="A26" s="30"/>
      <c r="B26" s="33" t="s">
        <v>85</v>
      </c>
      <c r="C26" s="33" t="s">
        <v>91</v>
      </c>
      <c r="D26" s="33"/>
      <c r="E26" s="33"/>
      <c r="F26" s="33"/>
      <c r="G26" s="46">
        <v>1395954.26</v>
      </c>
      <c r="H26" s="15"/>
      <c r="I26" s="12" t="s">
        <v>14</v>
      </c>
      <c r="J26" s="12" t="s">
        <v>53</v>
      </c>
      <c r="K26" s="12"/>
      <c r="L26" s="47">
        <v>0</v>
      </c>
    </row>
    <row r="27" spans="1:12" x14ac:dyDescent="0.2">
      <c r="B27" s="33" t="s">
        <v>94</v>
      </c>
      <c r="C27" s="59" t="s">
        <v>41</v>
      </c>
      <c r="D27" s="59"/>
      <c r="E27" s="59"/>
      <c r="F27" s="33" t="s">
        <v>32</v>
      </c>
      <c r="G27" s="46"/>
      <c r="H27" s="15"/>
      <c r="I27" s="12" t="s">
        <v>18</v>
      </c>
      <c r="J27" s="12" t="s">
        <v>55</v>
      </c>
      <c r="K27" s="12"/>
      <c r="L27" s="47">
        <v>0</v>
      </c>
    </row>
    <row r="28" spans="1:12" x14ac:dyDescent="0.2">
      <c r="A28" s="30"/>
      <c r="B28" s="33" t="s">
        <v>98</v>
      </c>
      <c r="C28" s="64" t="s">
        <v>99</v>
      </c>
      <c r="D28" s="64"/>
      <c r="E28" s="64"/>
      <c r="F28" s="33" t="s">
        <v>32</v>
      </c>
      <c r="G28" s="46">
        <v>0</v>
      </c>
      <c r="H28" s="15"/>
      <c r="I28" s="12" t="s">
        <v>21</v>
      </c>
      <c r="J28" s="12" t="s">
        <v>57</v>
      </c>
      <c r="K28" s="12"/>
      <c r="L28" s="47">
        <v>0</v>
      </c>
    </row>
    <row r="29" spans="1:12" x14ac:dyDescent="0.2">
      <c r="A29" s="30"/>
      <c r="B29" s="33" t="s">
        <v>100</v>
      </c>
      <c r="C29" s="64" t="s">
        <v>101</v>
      </c>
      <c r="D29" s="64"/>
      <c r="E29" s="64"/>
      <c r="F29" s="33"/>
      <c r="G29" s="37">
        <v>0</v>
      </c>
      <c r="H29" s="15"/>
      <c r="I29" s="12" t="s">
        <v>24</v>
      </c>
      <c r="J29" s="12" t="s">
        <v>59</v>
      </c>
      <c r="K29" s="12"/>
      <c r="L29" s="47">
        <v>0</v>
      </c>
    </row>
    <row r="30" spans="1:12" x14ac:dyDescent="0.2">
      <c r="A30" s="30"/>
      <c r="B30" s="33" t="s">
        <v>21</v>
      </c>
      <c r="C30" s="59" t="s">
        <v>13</v>
      </c>
      <c r="D30" s="59"/>
      <c r="E30" s="59"/>
      <c r="F30" s="33"/>
      <c r="G30" s="36">
        <f>G31-G32</f>
        <v>0</v>
      </c>
      <c r="H30" s="15"/>
      <c r="I30" s="12" t="s">
        <v>61</v>
      </c>
      <c r="J30" s="12" t="s">
        <v>62</v>
      </c>
      <c r="K30" s="12"/>
      <c r="L30" s="47">
        <v>6295109.2000000002</v>
      </c>
    </row>
    <row r="31" spans="1:12" x14ac:dyDescent="0.2">
      <c r="A31" s="30"/>
      <c r="B31" s="33" t="s">
        <v>24</v>
      </c>
      <c r="C31" s="59" t="s">
        <v>43</v>
      </c>
      <c r="D31" s="59"/>
      <c r="E31" s="59"/>
      <c r="F31" s="33"/>
      <c r="G31" s="49">
        <v>0</v>
      </c>
      <c r="H31" s="15"/>
      <c r="I31" s="12" t="s">
        <v>63</v>
      </c>
      <c r="J31" s="12" t="s">
        <v>64</v>
      </c>
      <c r="K31" s="12"/>
      <c r="L31" s="47">
        <v>0</v>
      </c>
    </row>
    <row r="32" spans="1:12" x14ac:dyDescent="0.2">
      <c r="A32" s="30"/>
      <c r="B32" s="33" t="s">
        <v>102</v>
      </c>
      <c r="C32" s="64" t="s">
        <v>103</v>
      </c>
      <c r="D32" s="64"/>
      <c r="E32" s="64"/>
      <c r="F32" s="33"/>
      <c r="G32" s="49">
        <v>0</v>
      </c>
      <c r="H32" s="15"/>
      <c r="I32" s="12" t="s">
        <v>66</v>
      </c>
      <c r="J32" s="12" t="s">
        <v>83</v>
      </c>
      <c r="K32" s="33" t="s">
        <v>32</v>
      </c>
      <c r="L32" s="4">
        <f>-L33-L35+L36</f>
        <v>10253942.640000001</v>
      </c>
    </row>
    <row r="33" spans="1:12" x14ac:dyDescent="0.2">
      <c r="B33" s="33" t="s">
        <v>104</v>
      </c>
      <c r="C33" s="59" t="s">
        <v>45</v>
      </c>
      <c r="D33" s="59"/>
      <c r="E33" s="59"/>
      <c r="F33" s="33"/>
      <c r="G33" s="46">
        <v>3839272.25</v>
      </c>
      <c r="H33" s="15"/>
      <c r="I33" s="12"/>
      <c r="J33" s="12" t="s">
        <v>68</v>
      </c>
      <c r="K33" s="33" t="s">
        <v>32</v>
      </c>
      <c r="L33" s="47">
        <v>0</v>
      </c>
    </row>
    <row r="34" spans="1:12" x14ac:dyDescent="0.2">
      <c r="B34" s="33"/>
      <c r="C34" s="65"/>
      <c r="D34" s="65"/>
      <c r="E34" s="65"/>
      <c r="F34" s="65"/>
      <c r="G34" s="46"/>
      <c r="H34" s="15"/>
      <c r="I34" s="12"/>
      <c r="J34" s="12"/>
      <c r="K34" s="33"/>
      <c r="L34" s="47"/>
    </row>
    <row r="35" spans="1:12" x14ac:dyDescent="0.2">
      <c r="A35" s="30" t="s">
        <v>5</v>
      </c>
      <c r="B35" s="30" t="s">
        <v>47</v>
      </c>
      <c r="C35" s="59"/>
      <c r="D35" s="59"/>
      <c r="E35" s="59"/>
      <c r="F35" s="33"/>
      <c r="G35" s="2">
        <f>G36-G37-G38</f>
        <v>0</v>
      </c>
      <c r="H35" s="15"/>
      <c r="I35" s="12"/>
      <c r="J35" s="12" t="s">
        <v>69</v>
      </c>
      <c r="K35" s="33" t="s">
        <v>32</v>
      </c>
      <c r="L35" s="47">
        <v>0</v>
      </c>
    </row>
    <row r="36" spans="1:12" x14ac:dyDescent="0.2">
      <c r="A36" s="30"/>
      <c r="B36" s="33" t="s">
        <v>11</v>
      </c>
      <c r="C36" s="59" t="s">
        <v>49</v>
      </c>
      <c r="D36" s="59"/>
      <c r="E36" s="59"/>
      <c r="F36" s="33"/>
      <c r="G36" s="49"/>
      <c r="H36" s="15"/>
      <c r="I36" s="28"/>
      <c r="J36" s="12" t="s">
        <v>75</v>
      </c>
      <c r="K36" s="12"/>
      <c r="L36" s="47">
        <v>10253942.640000001</v>
      </c>
    </row>
    <row r="37" spans="1:12" x14ac:dyDescent="0.2">
      <c r="A37" s="30"/>
      <c r="B37" s="33"/>
      <c r="C37" s="59" t="s">
        <v>51</v>
      </c>
      <c r="D37" s="59"/>
      <c r="E37" s="59"/>
      <c r="F37" s="33" t="s">
        <v>32</v>
      </c>
      <c r="G37" s="49"/>
      <c r="H37" s="15" t="s">
        <v>6</v>
      </c>
      <c r="I37" s="61" t="s">
        <v>72</v>
      </c>
      <c r="J37" s="61"/>
      <c r="K37" s="12"/>
      <c r="L37" s="4">
        <f>L38+L39</f>
        <v>0</v>
      </c>
    </row>
    <row r="38" spans="1:12" x14ac:dyDescent="0.2">
      <c r="A38" s="30"/>
      <c r="B38" s="33"/>
      <c r="C38" s="62"/>
      <c r="D38" s="62"/>
      <c r="E38" s="62"/>
      <c r="G38" s="49">
        <v>0</v>
      </c>
      <c r="H38" s="15"/>
      <c r="I38" s="12" t="s">
        <v>11</v>
      </c>
      <c r="J38" s="12" t="s">
        <v>73</v>
      </c>
      <c r="K38" s="12"/>
      <c r="L38" s="47">
        <v>0</v>
      </c>
    </row>
    <row r="39" spans="1:12" x14ac:dyDescent="0.2">
      <c r="A39" s="30" t="s">
        <v>6</v>
      </c>
      <c r="B39" s="30" t="s">
        <v>54</v>
      </c>
      <c r="C39" s="59"/>
      <c r="D39" s="59"/>
      <c r="E39" s="59"/>
      <c r="F39" s="33"/>
      <c r="G39" s="50"/>
      <c r="H39" s="15"/>
      <c r="I39" s="12" t="s">
        <v>14</v>
      </c>
      <c r="J39" s="12" t="s">
        <v>75</v>
      </c>
      <c r="K39" s="12"/>
      <c r="L39" s="47">
        <v>0</v>
      </c>
    </row>
    <row r="40" spans="1:12" x14ac:dyDescent="0.2">
      <c r="A40" s="33"/>
      <c r="B40" s="33"/>
      <c r="C40" s="59" t="s">
        <v>56</v>
      </c>
      <c r="D40" s="59"/>
      <c r="E40" s="59"/>
      <c r="F40" s="33"/>
      <c r="G40" s="2">
        <f>G41+G44+G47</f>
        <v>6997474.4699999997</v>
      </c>
      <c r="H40" s="15"/>
      <c r="I40" s="12"/>
      <c r="J40" s="12"/>
      <c r="K40" s="12"/>
      <c r="L40" s="48"/>
    </row>
    <row r="41" spans="1:12" x14ac:dyDescent="0.2">
      <c r="A41" s="12"/>
      <c r="B41" s="33"/>
      <c r="C41" s="59" t="s">
        <v>58</v>
      </c>
      <c r="D41" s="59"/>
      <c r="E41" s="59"/>
      <c r="F41" s="33" t="s">
        <v>32</v>
      </c>
      <c r="G41" s="2">
        <f>G42-G43</f>
        <v>0</v>
      </c>
      <c r="H41" s="15"/>
      <c r="I41" s="12"/>
      <c r="J41" s="12"/>
      <c r="K41" s="12"/>
      <c r="L41" s="48"/>
    </row>
    <row r="42" spans="1:12" x14ac:dyDescent="0.2">
      <c r="A42" s="12"/>
      <c r="B42" s="33"/>
      <c r="C42" s="59" t="s">
        <v>60</v>
      </c>
      <c r="D42" s="59"/>
      <c r="E42" s="59"/>
      <c r="F42" s="33" t="s">
        <v>32</v>
      </c>
      <c r="G42" s="49">
        <v>0</v>
      </c>
      <c r="H42" s="15"/>
      <c r="I42" s="12"/>
      <c r="J42" s="12"/>
      <c r="K42" s="12"/>
      <c r="L42" s="48"/>
    </row>
    <row r="43" spans="1:12" x14ac:dyDescent="0.2">
      <c r="A43" s="34" t="s">
        <v>78</v>
      </c>
      <c r="B43" s="30" t="s">
        <v>65</v>
      </c>
      <c r="C43" s="59"/>
      <c r="D43" s="59"/>
      <c r="E43" s="59"/>
      <c r="F43" s="33"/>
      <c r="G43" s="49">
        <v>0</v>
      </c>
      <c r="H43" s="15"/>
      <c r="I43" s="12"/>
      <c r="J43" s="12"/>
      <c r="K43" s="12"/>
      <c r="L43" s="48"/>
    </row>
    <row r="44" spans="1:12" x14ac:dyDescent="0.2">
      <c r="A44" s="12"/>
      <c r="B44" s="33" t="s">
        <v>11</v>
      </c>
      <c r="C44" s="59" t="s">
        <v>67</v>
      </c>
      <c r="D44" s="59"/>
      <c r="E44" s="59"/>
      <c r="F44" s="33"/>
      <c r="G44" s="2">
        <f>G45-G46</f>
        <v>538146.01</v>
      </c>
      <c r="H44" s="15"/>
      <c r="I44" s="12"/>
      <c r="J44" s="12"/>
      <c r="K44" s="12"/>
      <c r="L44" s="48"/>
    </row>
    <row r="45" spans="1:12" x14ac:dyDescent="0.2">
      <c r="A45" s="12"/>
      <c r="B45" s="33"/>
      <c r="C45" s="59" t="s">
        <v>67</v>
      </c>
      <c r="D45" s="59"/>
      <c r="E45" s="59"/>
      <c r="F45" s="33"/>
      <c r="G45" s="49">
        <v>1230744.22</v>
      </c>
      <c r="H45" s="15"/>
      <c r="I45" s="12"/>
      <c r="J45" s="12"/>
      <c r="K45" s="12"/>
      <c r="L45" s="48"/>
    </row>
    <row r="46" spans="1:12" x14ac:dyDescent="0.2">
      <c r="A46" s="12"/>
      <c r="B46" s="12"/>
      <c r="C46" s="59" t="s">
        <v>70</v>
      </c>
      <c r="D46" s="59"/>
      <c r="E46" s="59"/>
      <c r="F46" s="33" t="s">
        <v>32</v>
      </c>
      <c r="G46" s="47">
        <v>692598.21</v>
      </c>
      <c r="H46" s="28"/>
      <c r="I46" s="12"/>
      <c r="J46" s="12"/>
      <c r="K46" s="12"/>
      <c r="L46" s="48"/>
    </row>
    <row r="47" spans="1:12" x14ac:dyDescent="0.2">
      <c r="A47" s="12"/>
      <c r="B47" s="12" t="s">
        <v>14</v>
      </c>
      <c r="C47" s="59" t="s">
        <v>71</v>
      </c>
      <c r="D47" s="59"/>
      <c r="E47" s="59"/>
      <c r="F47" s="12"/>
      <c r="G47" s="4">
        <f>G48-G49</f>
        <v>6459328.46</v>
      </c>
      <c r="H47" s="28"/>
      <c r="I47" s="12"/>
      <c r="J47" s="12"/>
      <c r="K47" s="12"/>
      <c r="L47" s="48"/>
    </row>
    <row r="48" spans="1:12" x14ac:dyDescent="0.2">
      <c r="A48" s="12"/>
      <c r="B48" s="12"/>
      <c r="C48" s="59" t="s">
        <v>71</v>
      </c>
      <c r="D48" s="59"/>
      <c r="E48" s="59"/>
      <c r="F48" s="12"/>
      <c r="G48" s="47">
        <v>6671475</v>
      </c>
      <c r="H48" s="28"/>
      <c r="I48" s="12"/>
      <c r="J48" s="12"/>
      <c r="K48" s="12"/>
      <c r="L48" s="48"/>
    </row>
    <row r="49" spans="1:12" x14ac:dyDescent="0.2">
      <c r="B49" s="12"/>
      <c r="C49" s="59" t="s">
        <v>74</v>
      </c>
      <c r="D49" s="59"/>
      <c r="E49" s="59"/>
      <c r="F49" s="33" t="s">
        <v>32</v>
      </c>
      <c r="G49" s="47">
        <v>212146.54</v>
      </c>
      <c r="H49" s="28"/>
      <c r="I49" s="12"/>
      <c r="J49" s="12"/>
      <c r="K49" s="12"/>
      <c r="L49" s="48"/>
    </row>
    <row r="50" spans="1:12" x14ac:dyDescent="0.2">
      <c r="A50" s="12"/>
      <c r="B50" s="12" t="s">
        <v>18</v>
      </c>
      <c r="C50" s="59" t="s">
        <v>82</v>
      </c>
      <c r="D50" s="59"/>
      <c r="E50" s="59"/>
      <c r="F50" s="12"/>
      <c r="G50" s="48"/>
      <c r="H50" s="28"/>
      <c r="I50" s="12"/>
      <c r="J50" s="12"/>
      <c r="K50" s="12"/>
      <c r="L50" s="48"/>
    </row>
    <row r="51" spans="1:12" x14ac:dyDescent="0.2">
      <c r="C51" s="59" t="s">
        <v>76</v>
      </c>
      <c r="D51" s="59"/>
      <c r="E51" s="59"/>
      <c r="F51" s="12"/>
      <c r="H51" s="28"/>
      <c r="I51" s="12"/>
      <c r="J51" s="12"/>
      <c r="K51" s="12"/>
      <c r="L51" s="48"/>
    </row>
    <row r="52" spans="1:12" x14ac:dyDescent="0.2">
      <c r="A52" s="28"/>
      <c r="B52" s="12"/>
      <c r="C52" s="59" t="s">
        <v>77</v>
      </c>
      <c r="D52" s="59"/>
      <c r="E52" s="59"/>
      <c r="F52" s="33" t="s">
        <v>32</v>
      </c>
      <c r="G52" s="12"/>
      <c r="H52" s="15"/>
      <c r="I52" s="12"/>
      <c r="J52" s="12"/>
      <c r="K52" s="12"/>
      <c r="L52" s="48"/>
    </row>
    <row r="53" spans="1:12" x14ac:dyDescent="0.2">
      <c r="A53" s="28"/>
      <c r="B53" s="12"/>
      <c r="C53" s="33"/>
      <c r="D53" s="33"/>
      <c r="E53" s="33"/>
      <c r="F53" s="33"/>
      <c r="G53" s="12"/>
      <c r="H53" s="15"/>
      <c r="I53" s="12"/>
      <c r="J53" s="12"/>
      <c r="K53" s="12"/>
      <c r="L53" s="48"/>
    </row>
    <row r="54" spans="1:12" ht="13.5" thickBot="1" x14ac:dyDescent="0.25">
      <c r="A54" s="28" t="s">
        <v>78</v>
      </c>
      <c r="B54" s="34" t="s">
        <v>79</v>
      </c>
      <c r="C54" s="60"/>
      <c r="D54" s="60"/>
      <c r="E54" s="60"/>
      <c r="F54" s="60"/>
      <c r="G54" s="35">
        <v>49368.92</v>
      </c>
      <c r="H54" s="52"/>
      <c r="I54" s="53"/>
      <c r="J54" s="53"/>
      <c r="K54" s="53"/>
      <c r="L54" s="48"/>
    </row>
    <row r="55" spans="1:12" ht="14.25" thickTop="1" thickBot="1" x14ac:dyDescent="0.25">
      <c r="A55" s="54" t="s">
        <v>80</v>
      </c>
      <c r="B55" s="55"/>
      <c r="C55" s="55"/>
      <c r="D55" s="55"/>
      <c r="E55" s="55"/>
      <c r="F55" s="56"/>
      <c r="G55" s="7">
        <f>G40+G35+G30+G14+G10+G3+G54</f>
        <v>73974202.640000001</v>
      </c>
      <c r="H55" s="57" t="s">
        <v>81</v>
      </c>
      <c r="I55" s="58"/>
      <c r="J55" s="58"/>
      <c r="K55" s="51"/>
      <c r="L55" s="11">
        <f>L3+L9+L22+L20+L37</f>
        <v>73974202.640000001</v>
      </c>
    </row>
    <row r="56" spans="1:12" ht="13.5" thickTop="1" x14ac:dyDescent="0.2">
      <c r="A56" s="28"/>
      <c r="B56" s="28"/>
      <c r="C56" s="28"/>
      <c r="D56" s="28"/>
      <c r="E56" s="28"/>
      <c r="F56" s="31"/>
      <c r="G56" s="12">
        <v>0</v>
      </c>
      <c r="L56" s="12">
        <f>G56</f>
        <v>0</v>
      </c>
    </row>
  </sheetData>
  <mergeCells count="58">
    <mergeCell ref="H54:K54"/>
    <mergeCell ref="A55:F55"/>
    <mergeCell ref="H55:J55"/>
    <mergeCell ref="C48:E48"/>
    <mergeCell ref="C49:E49"/>
    <mergeCell ref="C50:E50"/>
    <mergeCell ref="C51:E51"/>
    <mergeCell ref="C52:E52"/>
    <mergeCell ref="C54:F54"/>
    <mergeCell ref="C47:E47"/>
    <mergeCell ref="C37:E37"/>
    <mergeCell ref="I37:J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I18:J18"/>
    <mergeCell ref="C19:E19"/>
    <mergeCell ref="C20:E20"/>
    <mergeCell ref="I20:J20"/>
    <mergeCell ref="C36:E36"/>
    <mergeCell ref="C22:E22"/>
    <mergeCell ref="I22:J22"/>
    <mergeCell ref="C27:E27"/>
    <mergeCell ref="C28:E28"/>
    <mergeCell ref="C29:E29"/>
    <mergeCell ref="C30:E30"/>
    <mergeCell ref="C31:E31"/>
    <mergeCell ref="C32:E32"/>
    <mergeCell ref="C33:E33"/>
    <mergeCell ref="C34:F34"/>
    <mergeCell ref="C35:E35"/>
    <mergeCell ref="C21:E21"/>
    <mergeCell ref="C11:E11"/>
    <mergeCell ref="C12:E12"/>
    <mergeCell ref="C13:E13"/>
    <mergeCell ref="B14:E14"/>
    <mergeCell ref="C15:E15"/>
    <mergeCell ref="C17:E17"/>
    <mergeCell ref="C18:E18"/>
    <mergeCell ref="B10:E10"/>
    <mergeCell ref="I10:J10"/>
    <mergeCell ref="A2:E2"/>
    <mergeCell ref="H2:J2"/>
    <mergeCell ref="B3:E3"/>
    <mergeCell ref="I3:J3"/>
    <mergeCell ref="C4:E4"/>
    <mergeCell ref="C5:E5"/>
    <mergeCell ref="C6:E6"/>
    <mergeCell ref="C7:E7"/>
    <mergeCell ref="C8:E8"/>
    <mergeCell ref="C9:E9"/>
    <mergeCell ref="I9:J9"/>
  </mergeCells>
  <hyperlinks>
    <hyperlink ref="A1" location="Sayfa1!A1" display="ZİRVE SİGORTA- ARALIK 2007" xr:uid="{55907BC4-E81C-4FFC-B7C1-71D3725C179E}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AVEON SİGORTA LTD</vt:lpstr>
      <vt:lpstr>AKFİNANS SİGORTA LTD </vt:lpstr>
      <vt:lpstr>ANADOLU ANONİM TÜRK SİGORTA ŞTİ</vt:lpstr>
      <vt:lpstr>AS-CAN SİGORTA ŞTİ.LTD</vt:lpstr>
      <vt:lpstr>AXA SİGORTA A.Ş.</vt:lpstr>
      <vt:lpstr>ALFA SİGORTA CO.LTD</vt:lpstr>
      <vt:lpstr>BEY SİGORTA LTD</vt:lpstr>
      <vt:lpstr>BİCARE INSURANCE LTD</vt:lpstr>
      <vt:lpstr>CAN SİGORTA LTD</vt:lpstr>
      <vt:lpstr>COMMERCIAL INSURANCE LTD</vt:lpstr>
      <vt:lpstr>CORRECT CHOICE INSURANCE LTD</vt:lpstr>
      <vt:lpstr>CREDITWEST INSURANCE LTD</vt:lpstr>
      <vt:lpstr>DAĞLI SİGORTA LTD</vt:lpstr>
      <vt:lpstr>EUROCITY INSURANCE LTD</vt:lpstr>
      <vt:lpstr>EIG SİGORTA LTD</vt:lpstr>
      <vt:lpstr>EAGER INSURANCE LTD</vt:lpstr>
      <vt:lpstr>GIG SİGORTA A.Ş</vt:lpstr>
      <vt:lpstr>GOLD INSURANCE LTD</vt:lpstr>
      <vt:lpstr>GRANDPLUS INSURANCE LTD</vt:lpstr>
      <vt:lpstr>I.O.N INSURANCE LTD</vt:lpstr>
      <vt:lpstr>İYİ GELECEK SİGORTA LTD</vt:lpstr>
      <vt:lpstr>GÜVEN SİGORTA (KIBRIS) ŞTİ. LTD</vt:lpstr>
      <vt:lpstr>KIBRIS İKTİSAT SİGORTA LTD</vt:lpstr>
      <vt:lpstr>KIBRIS KAPİTAL INSURANCE LTD</vt:lpstr>
      <vt:lpstr>KIBRIS SİGORTA ŞTİ. LTD</vt:lpstr>
      <vt:lpstr>LİMASOL SİGORTA LTD</vt:lpstr>
      <vt:lpstr>LİGHTSTAR INSURANCE LTD</vt:lpstr>
      <vt:lpstr>MAPFREE INSURANCE LTD</vt:lpstr>
      <vt:lpstr>NORTHPRIME INSURANCE LTD</vt:lpstr>
      <vt:lpstr>NEAR EAST SİGORTA LTD</vt:lpstr>
      <vt:lpstr>SEGURE INSURANCE LTD</vt:lpstr>
      <vt:lpstr>SMART TARGET INSURANCE LTD</vt:lpstr>
      <vt:lpstr>ŞEKER SİGORTA (KIBRIS) LTD</vt:lpstr>
      <vt:lpstr>TOWER INSURANCE LTD</vt:lpstr>
      <vt:lpstr>TÜRK SİGORTA LTD</vt:lpstr>
      <vt:lpstr>TÜRKİYE SİGORTA A.Ş</vt:lpstr>
      <vt:lpstr>UNIVERSAL SİGORTA LTD</vt:lpstr>
      <vt:lpstr>ZİRVE SİGORTA LTD</vt:lpstr>
      <vt:lpstr>ZURİCH SİGORTA A.Ş.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Eftal</dc:creator>
  <cp:lastModifiedBy>Kamil</cp:lastModifiedBy>
  <cp:lastPrinted>2024-11-01T09:29:36Z</cp:lastPrinted>
  <dcterms:created xsi:type="dcterms:W3CDTF">1996-10-14T23:33:28Z</dcterms:created>
  <dcterms:modified xsi:type="dcterms:W3CDTF">2025-10-07T11:40:35Z</dcterms:modified>
</cp:coreProperties>
</file>