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5.51.100\d\Sigorta\SİGORTA ŞİRKETLERİ\SİGORTA ŞİRKETLERİ FİNANSAL TABLOLARI\2024 hayat dışı\"/>
    </mc:Choice>
  </mc:AlternateContent>
  <xr:revisionPtr revIDLastSave="0" documentId="13_ncr:1_{7D43AE43-6243-4EE9-A09B-75A592F82B1C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AKFİNANS SİGORTA LTD" sheetId="52" r:id="rId1"/>
    <sheet name="ANADOLU ANONİM TÜRK SİGORTA ŞTİ" sheetId="207" r:id="rId2"/>
    <sheet name="AS-CAN SİGORTA ŞTİ.LTD" sheetId="208" r:id="rId3"/>
    <sheet name="AVEON SİGORTA LTD" sheetId="209" r:id="rId4"/>
    <sheet name="AXA SİGORTA A.Ş" sheetId="210" r:id="rId5"/>
    <sheet name="ALFA SİGORTA CO. LTD" sheetId="211" r:id="rId6"/>
    <sheet name="BEY SİGORTA LTD" sheetId="212" r:id="rId7"/>
    <sheet name="BİCARE INSURANCE LTD" sheetId="213" r:id="rId8"/>
    <sheet name="CAN SİGORTA LTD" sheetId="214" r:id="rId9"/>
    <sheet name="COMMERCIAL INSURANCE LTD" sheetId="215" r:id="rId10"/>
    <sheet name="CORRECT CHOICE INSURANCE LTD" sheetId="216" r:id="rId11"/>
    <sheet name="CREDITWEST INSURANCE LTD" sheetId="217" r:id="rId12"/>
    <sheet name="DAĞLI SİGORTA LTD" sheetId="218" r:id="rId13"/>
    <sheet name="EUROCITY INSURANCE LTD" sheetId="219" r:id="rId14"/>
    <sheet name="EIG SİGORTA LTD" sheetId="220" r:id="rId15"/>
    <sheet name="EAGER INSURANCE LTD" sheetId="221" r:id="rId16"/>
    <sheet name="GIG SİGORTA A.Ş" sheetId="222" r:id="rId17"/>
    <sheet name="GOLD INSURANCE LTD" sheetId="223" r:id="rId18"/>
    <sheet name="GRANDPLUS INSURANCE LTD" sheetId="224" r:id="rId19"/>
    <sheet name="I.O.N INSURANCE LTD" sheetId="225" r:id="rId20"/>
    <sheet name="İYİ GELECEK SİGORTA LTD" sheetId="226" r:id="rId21"/>
    <sheet name="GÜVEN SİGORTA (KIBRIS) ŞTİ. LTD" sheetId="227" r:id="rId22"/>
    <sheet name="KIBRIS İKTİSAT SİGORTA LTD" sheetId="228" r:id="rId23"/>
    <sheet name="KIBRIS KAPİTAL INSURANCE LTD" sheetId="229" r:id="rId24"/>
    <sheet name="KIBRIS SİGORTA ŞTİ. LTD" sheetId="230" r:id="rId25"/>
    <sheet name="LİMASOL SİGORTA LTD" sheetId="231" r:id="rId26"/>
    <sheet name="LİGHTSTAR INSURANCE LTD" sheetId="232" r:id="rId27"/>
    <sheet name="MAPFREE INSURANCE LTD" sheetId="233" r:id="rId28"/>
    <sheet name="NORTHPRIME INSURANCE LTD" sheetId="234" r:id="rId29"/>
    <sheet name="NEAR EAST SİGORTA LTD" sheetId="235" r:id="rId30"/>
    <sheet name="SEGURE INSURANCE LTD" sheetId="236" r:id="rId31"/>
    <sheet name="SMART TARGET INSURANCE LTD" sheetId="237" r:id="rId32"/>
    <sheet name="ŞEKER SİGORTA (KIBRIS) LTD" sheetId="238" r:id="rId33"/>
    <sheet name="TOWER INSURANCE LTD" sheetId="239" r:id="rId34"/>
    <sheet name="TÜRK SİGORTA LTD" sheetId="240" r:id="rId35"/>
    <sheet name="TÜRKİYE SİGORTA A.Ş" sheetId="241" r:id="rId36"/>
    <sheet name="UNIVERSAL SİGORTA LTD" sheetId="242" r:id="rId37"/>
    <sheet name="ZİRVE SİGORTA LTD" sheetId="243" r:id="rId38"/>
    <sheet name="ZURİCH SİGORTA A.Ş" sheetId="244" r:id="rId39"/>
  </sheets>
  <definedNames>
    <definedName name="_xlnm._FilterDatabase" localSheetId="0" hidden="1">'AKFİNANS SİGORTA LTD'!$A$3:$P$35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1" i="236" l="1"/>
  <c r="O60" i="236"/>
  <c r="O57" i="236"/>
  <c r="O46" i="236"/>
  <c r="F22" i="236"/>
  <c r="F35" i="236"/>
  <c r="O57" i="238"/>
  <c r="M53" i="225"/>
  <c r="M46" i="225"/>
  <c r="M45" i="225"/>
  <c r="M39" i="225"/>
  <c r="M57" i="225" s="1"/>
  <c r="O61" i="244"/>
  <c r="O53" i="244"/>
  <c r="O46" i="244"/>
  <c r="O39" i="244"/>
  <c r="M53" i="241"/>
  <c r="M57" i="241" s="1"/>
  <c r="M59" i="241" s="1"/>
  <c r="M61" i="241" s="1"/>
  <c r="M46" i="241"/>
  <c r="M39" i="241"/>
  <c r="M53" i="238"/>
  <c r="M46" i="238"/>
  <c r="M45" i="238"/>
  <c r="M39" i="238" s="1"/>
  <c r="M57" i="238" s="1"/>
  <c r="M61" i="238" s="1"/>
  <c r="M53" i="235"/>
  <c r="M46" i="235"/>
  <c r="M39" i="235"/>
  <c r="M57" i="235" s="1"/>
  <c r="M53" i="233"/>
  <c r="M46" i="233"/>
  <c r="M39" i="233"/>
  <c r="M57" i="233" s="1"/>
  <c r="M61" i="233" s="1"/>
  <c r="M53" i="231"/>
  <c r="M46" i="231"/>
  <c r="M45" i="231"/>
  <c r="M39" i="231"/>
  <c r="M57" i="231" s="1"/>
  <c r="M61" i="231" s="1"/>
  <c r="M53" i="230"/>
  <c r="M46" i="230"/>
  <c r="M45" i="230"/>
  <c r="M39" i="230" s="1"/>
  <c r="M57" i="230" s="1"/>
  <c r="M61" i="230" s="1"/>
  <c r="M60" i="229"/>
  <c r="M53" i="229"/>
  <c r="M46" i="229"/>
  <c r="M45" i="229"/>
  <c r="M39" i="229" s="1"/>
  <c r="M57" i="229" s="1"/>
  <c r="M61" i="229" s="1"/>
  <c r="M53" i="227"/>
  <c r="M46" i="227"/>
  <c r="M39" i="227"/>
  <c r="M57" i="227" s="1"/>
  <c r="M53" i="224"/>
  <c r="M46" i="224"/>
  <c r="M39" i="224"/>
  <c r="M57" i="224" s="1"/>
  <c r="M61" i="224" s="1"/>
  <c r="M53" i="219"/>
  <c r="M46" i="219"/>
  <c r="M39" i="219"/>
  <c r="M57" i="219" s="1"/>
  <c r="M59" i="219" s="1"/>
  <c r="M61" i="219" s="1"/>
  <c r="M53" i="218"/>
  <c r="M46" i="218"/>
  <c r="M39" i="218"/>
  <c r="M53" i="217"/>
  <c r="M46" i="217"/>
  <c r="M39" i="217"/>
  <c r="M57" i="217" s="1"/>
  <c r="M60" i="216"/>
  <c r="M53" i="216"/>
  <c r="M46" i="216"/>
  <c r="M45" i="216"/>
  <c r="M39" i="216" s="1"/>
  <c r="M57" i="216" s="1"/>
  <c r="M61" i="216" s="1"/>
  <c r="M53" i="215"/>
  <c r="M46" i="215"/>
  <c r="M39" i="215"/>
  <c r="M57" i="215" s="1"/>
  <c r="M61" i="211"/>
  <c r="O61" i="224"/>
  <c r="O57" i="224"/>
  <c r="M34" i="224"/>
  <c r="G26" i="224"/>
  <c r="D26" i="224"/>
  <c r="O61" i="230"/>
  <c r="O45" i="230"/>
  <c r="M9" i="230"/>
  <c r="M61" i="225" l="1"/>
  <c r="M59" i="215"/>
  <c r="O61" i="226"/>
  <c r="M61" i="226"/>
  <c r="O53" i="226"/>
  <c r="N53" i="226"/>
  <c r="M53" i="226"/>
  <c r="O46" i="226"/>
  <c r="N46" i="226"/>
  <c r="M46" i="226"/>
  <c r="O39" i="226"/>
  <c r="N39" i="226"/>
  <c r="M39" i="226"/>
  <c r="M34" i="226"/>
  <c r="O34" i="226" s="1"/>
  <c r="M33" i="226"/>
  <c r="O33" i="226" s="1"/>
  <c r="M32" i="226"/>
  <c r="O32" i="226" s="1"/>
  <c r="M31" i="226"/>
  <c r="O31" i="226" s="1"/>
  <c r="M30" i="226"/>
  <c r="O30" i="226" s="1"/>
  <c r="M29" i="226"/>
  <c r="O29" i="226" s="1"/>
  <c r="M28" i="226"/>
  <c r="O28" i="226" s="1"/>
  <c r="M27" i="226"/>
  <c r="O27" i="226" s="1"/>
  <c r="L26" i="226"/>
  <c r="K26" i="226"/>
  <c r="K22" i="226" s="1"/>
  <c r="J26" i="226"/>
  <c r="I26" i="226"/>
  <c r="H26" i="226"/>
  <c r="G26" i="226"/>
  <c r="G22" i="226" s="1"/>
  <c r="F26" i="226"/>
  <c r="E26" i="226"/>
  <c r="D26" i="226"/>
  <c r="M26" i="226" s="1"/>
  <c r="O26" i="226" s="1"/>
  <c r="O25" i="226"/>
  <c r="M25" i="226"/>
  <c r="M24" i="226"/>
  <c r="O24" i="226" s="1"/>
  <c r="O23" i="226"/>
  <c r="M23" i="226"/>
  <c r="L22" i="226"/>
  <c r="J22" i="226"/>
  <c r="I22" i="226"/>
  <c r="H22" i="226"/>
  <c r="F22" i="226"/>
  <c r="E22" i="226"/>
  <c r="D22" i="226"/>
  <c r="M22" i="226" s="1"/>
  <c r="O22" i="226" s="1"/>
  <c r="M21" i="226"/>
  <c r="O21" i="226" s="1"/>
  <c r="M20" i="226"/>
  <c r="O20" i="226" s="1"/>
  <c r="M19" i="226"/>
  <c r="O19" i="226" s="1"/>
  <c r="M18" i="226"/>
  <c r="O18" i="226" s="1"/>
  <c r="M17" i="226"/>
  <c r="O17" i="226" s="1"/>
  <c r="M16" i="226"/>
  <c r="O16" i="226" s="1"/>
  <c r="M15" i="226"/>
  <c r="O15" i="226" s="1"/>
  <c r="L14" i="226"/>
  <c r="K14" i="226"/>
  <c r="J14" i="226"/>
  <c r="I14" i="226"/>
  <c r="H14" i="226"/>
  <c r="G14" i="226"/>
  <c r="F14" i="226"/>
  <c r="E14" i="226"/>
  <c r="M14" i="226" s="1"/>
  <c r="O14" i="226" s="1"/>
  <c r="D14" i="226"/>
  <c r="M13" i="226"/>
  <c r="O13" i="226" s="1"/>
  <c r="O12" i="226"/>
  <c r="M12" i="226"/>
  <c r="M11" i="226"/>
  <c r="O11" i="226" s="1"/>
  <c r="O10" i="226"/>
  <c r="M10" i="226"/>
  <c r="M9" i="226"/>
  <c r="O9" i="226" s="1"/>
  <c r="O8" i="226"/>
  <c r="M8" i="226"/>
  <c r="L7" i="226"/>
  <c r="L3" i="226" s="1"/>
  <c r="L35" i="226" s="1"/>
  <c r="K7" i="226"/>
  <c r="J7" i="226"/>
  <c r="I7" i="226"/>
  <c r="I3" i="226" s="1"/>
  <c r="I35" i="226" s="1"/>
  <c r="H7" i="226"/>
  <c r="H3" i="226" s="1"/>
  <c r="H35" i="226" s="1"/>
  <c r="G7" i="226"/>
  <c r="F7" i="226"/>
  <c r="E7" i="226"/>
  <c r="E3" i="226" s="1"/>
  <c r="E35" i="226" s="1"/>
  <c r="D7" i="226"/>
  <c r="D3" i="226" s="1"/>
  <c r="M6" i="226"/>
  <c r="O6" i="226" s="1"/>
  <c r="M5" i="226"/>
  <c r="O5" i="226" s="1"/>
  <c r="M4" i="226"/>
  <c r="O4" i="226" s="1"/>
  <c r="N3" i="226"/>
  <c r="N35" i="226" s="1"/>
  <c r="N57" i="226" s="1"/>
  <c r="K3" i="226"/>
  <c r="K35" i="226" s="1"/>
  <c r="J3" i="226"/>
  <c r="J35" i="226" s="1"/>
  <c r="G3" i="226"/>
  <c r="G35" i="226" s="1"/>
  <c r="F3" i="226"/>
  <c r="F35" i="226" s="1"/>
  <c r="O53" i="223"/>
  <c r="N53" i="223"/>
  <c r="M53" i="223"/>
  <c r="O46" i="223"/>
  <c r="N46" i="223"/>
  <c r="M46" i="223"/>
  <c r="O39" i="223"/>
  <c r="N39" i="223"/>
  <c r="M39" i="223"/>
  <c r="O34" i="223"/>
  <c r="M34" i="223"/>
  <c r="M33" i="223"/>
  <c r="O33" i="223" s="1"/>
  <c r="M32" i="223"/>
  <c r="O32" i="223" s="1"/>
  <c r="M31" i="223"/>
  <c r="O31" i="223" s="1"/>
  <c r="M30" i="223"/>
  <c r="O30" i="223" s="1"/>
  <c r="M29" i="223"/>
  <c r="O29" i="223" s="1"/>
  <c r="M28" i="223"/>
  <c r="O28" i="223" s="1"/>
  <c r="M27" i="223"/>
  <c r="O27" i="223" s="1"/>
  <c r="L26" i="223"/>
  <c r="K26" i="223"/>
  <c r="K22" i="223" s="1"/>
  <c r="J26" i="223"/>
  <c r="I26" i="223"/>
  <c r="H26" i="223"/>
  <c r="G26" i="223"/>
  <c r="G22" i="223" s="1"/>
  <c r="F26" i="223"/>
  <c r="E26" i="223"/>
  <c r="D26" i="223"/>
  <c r="M26" i="223" s="1"/>
  <c r="O26" i="223" s="1"/>
  <c r="O25" i="223"/>
  <c r="M25" i="223"/>
  <c r="M24" i="223"/>
  <c r="O24" i="223" s="1"/>
  <c r="O23" i="223"/>
  <c r="M23" i="223"/>
  <c r="L22" i="223"/>
  <c r="J22" i="223"/>
  <c r="I22" i="223"/>
  <c r="H22" i="223"/>
  <c r="F22" i="223"/>
  <c r="E22" i="223"/>
  <c r="D22" i="223"/>
  <c r="M21" i="223"/>
  <c r="O21" i="223" s="1"/>
  <c r="M20" i="223"/>
  <c r="O20" i="223" s="1"/>
  <c r="M19" i="223"/>
  <c r="O19" i="223" s="1"/>
  <c r="M18" i="223"/>
  <c r="O18" i="223" s="1"/>
  <c r="M17" i="223"/>
  <c r="O17" i="223" s="1"/>
  <c r="M16" i="223"/>
  <c r="O16" i="223" s="1"/>
  <c r="M15" i="223"/>
  <c r="O15" i="223" s="1"/>
  <c r="L14" i="223"/>
  <c r="K14" i="223"/>
  <c r="J14" i="223"/>
  <c r="I14" i="223"/>
  <c r="H14" i="223"/>
  <c r="G14" i="223"/>
  <c r="F14" i="223"/>
  <c r="E14" i="223"/>
  <c r="M14" i="223" s="1"/>
  <c r="O14" i="223" s="1"/>
  <c r="D14" i="223"/>
  <c r="M13" i="223"/>
  <c r="O13" i="223" s="1"/>
  <c r="O12" i="223"/>
  <c r="M12" i="223"/>
  <c r="M11" i="223"/>
  <c r="O11" i="223" s="1"/>
  <c r="O10" i="223"/>
  <c r="M10" i="223"/>
  <c r="M9" i="223"/>
  <c r="O9" i="223" s="1"/>
  <c r="O8" i="223"/>
  <c r="M8" i="223"/>
  <c r="L7" i="223"/>
  <c r="L3" i="223" s="1"/>
  <c r="L35" i="223" s="1"/>
  <c r="K7" i="223"/>
  <c r="J7" i="223"/>
  <c r="I7" i="223"/>
  <c r="I3" i="223" s="1"/>
  <c r="I35" i="223" s="1"/>
  <c r="H7" i="223"/>
  <c r="H3" i="223" s="1"/>
  <c r="H35" i="223" s="1"/>
  <c r="G7" i="223"/>
  <c r="F7" i="223"/>
  <c r="E7" i="223"/>
  <c r="E3" i="223" s="1"/>
  <c r="E35" i="223" s="1"/>
  <c r="D7" i="223"/>
  <c r="M7" i="223" s="1"/>
  <c r="O7" i="223" s="1"/>
  <c r="M6" i="223"/>
  <c r="O6" i="223" s="1"/>
  <c r="M5" i="223"/>
  <c r="O5" i="223" s="1"/>
  <c r="M4" i="223"/>
  <c r="O4" i="223" s="1"/>
  <c r="N3" i="223"/>
  <c r="N35" i="223" s="1"/>
  <c r="N57" i="223" s="1"/>
  <c r="K3" i="223"/>
  <c r="J3" i="223"/>
  <c r="J35" i="223" s="1"/>
  <c r="G3" i="223"/>
  <c r="G35" i="223" s="1"/>
  <c r="F3" i="223"/>
  <c r="F35" i="223" s="1"/>
  <c r="O61" i="222"/>
  <c r="M61" i="222"/>
  <c r="O53" i="222"/>
  <c r="N53" i="222"/>
  <c r="M53" i="222"/>
  <c r="O46" i="222"/>
  <c r="N46" i="222"/>
  <c r="M46" i="222"/>
  <c r="O39" i="222"/>
  <c r="N39" i="222"/>
  <c r="M39" i="222"/>
  <c r="M34" i="222"/>
  <c r="O34" i="222" s="1"/>
  <c r="M33" i="222"/>
  <c r="O33" i="222" s="1"/>
  <c r="M32" i="222"/>
  <c r="O32" i="222" s="1"/>
  <c r="M31" i="222"/>
  <c r="O31" i="222" s="1"/>
  <c r="M30" i="222"/>
  <c r="O30" i="222" s="1"/>
  <c r="M29" i="222"/>
  <c r="O29" i="222" s="1"/>
  <c r="M28" i="222"/>
  <c r="O28" i="222" s="1"/>
  <c r="M27" i="222"/>
  <c r="O27" i="222" s="1"/>
  <c r="L26" i="222"/>
  <c r="K26" i="222"/>
  <c r="J26" i="222"/>
  <c r="I26" i="222"/>
  <c r="H26" i="222"/>
  <c r="G26" i="222"/>
  <c r="F26" i="222"/>
  <c r="E26" i="222"/>
  <c r="M26" i="222" s="1"/>
  <c r="O26" i="222" s="1"/>
  <c r="M25" i="222"/>
  <c r="O25" i="222" s="1"/>
  <c r="M24" i="222"/>
  <c r="O24" i="222" s="1"/>
  <c r="M23" i="222"/>
  <c r="O23" i="222" s="1"/>
  <c r="L22" i="222"/>
  <c r="K22" i="222"/>
  <c r="J22" i="222"/>
  <c r="I22" i="222"/>
  <c r="H22" i="222"/>
  <c r="G22" i="222"/>
  <c r="F22" i="222"/>
  <c r="E22" i="222"/>
  <c r="D22" i="222"/>
  <c r="M22" i="222" s="1"/>
  <c r="O22" i="222" s="1"/>
  <c r="O21" i="222"/>
  <c r="M21" i="222"/>
  <c r="M20" i="222"/>
  <c r="O20" i="222" s="1"/>
  <c r="O19" i="222"/>
  <c r="M19" i="222"/>
  <c r="M18" i="222"/>
  <c r="O18" i="222" s="1"/>
  <c r="O17" i="222"/>
  <c r="M17" i="222"/>
  <c r="M16" i="222"/>
  <c r="O16" i="222" s="1"/>
  <c r="O15" i="222"/>
  <c r="M15" i="222"/>
  <c r="L14" i="222"/>
  <c r="K14" i="222"/>
  <c r="J14" i="222"/>
  <c r="I14" i="222"/>
  <c r="H14" i="222"/>
  <c r="G14" i="222"/>
  <c r="F14" i="222"/>
  <c r="E14" i="222"/>
  <c r="D14" i="222"/>
  <c r="M14" i="222" s="1"/>
  <c r="O14" i="222" s="1"/>
  <c r="M13" i="222"/>
  <c r="O13" i="222" s="1"/>
  <c r="M12" i="222"/>
  <c r="O12" i="222" s="1"/>
  <c r="M11" i="222"/>
  <c r="O11" i="222" s="1"/>
  <c r="M10" i="222"/>
  <c r="O10" i="222" s="1"/>
  <c r="M9" i="222"/>
  <c r="O9" i="222" s="1"/>
  <c r="M8" i="222"/>
  <c r="O8" i="222" s="1"/>
  <c r="L7" i="222"/>
  <c r="L3" i="222" s="1"/>
  <c r="L35" i="222" s="1"/>
  <c r="K7" i="222"/>
  <c r="K3" i="222" s="1"/>
  <c r="K35" i="222" s="1"/>
  <c r="J7" i="222"/>
  <c r="I7" i="222"/>
  <c r="H7" i="222"/>
  <c r="H3" i="222" s="1"/>
  <c r="H35" i="222" s="1"/>
  <c r="G7" i="222"/>
  <c r="G3" i="222" s="1"/>
  <c r="G35" i="222" s="1"/>
  <c r="F7" i="222"/>
  <c r="E7" i="222"/>
  <c r="D7" i="222"/>
  <c r="D3" i="222" s="1"/>
  <c r="O6" i="222"/>
  <c r="M6" i="222"/>
  <c r="M5" i="222"/>
  <c r="O5" i="222" s="1"/>
  <c r="O4" i="222"/>
  <c r="M4" i="222"/>
  <c r="N3" i="222"/>
  <c r="N35" i="222" s="1"/>
  <c r="N57" i="222" s="1"/>
  <c r="J3" i="222"/>
  <c r="J35" i="222" s="1"/>
  <c r="I3" i="222"/>
  <c r="I35" i="222" s="1"/>
  <c r="F3" i="222"/>
  <c r="F35" i="222" s="1"/>
  <c r="E3" i="222"/>
  <c r="E35" i="222" s="1"/>
  <c r="O61" i="214"/>
  <c r="M61" i="214"/>
  <c r="O53" i="214"/>
  <c r="N53" i="214"/>
  <c r="M53" i="214"/>
  <c r="O46" i="214"/>
  <c r="N46" i="214"/>
  <c r="M46" i="214"/>
  <c r="O39" i="214"/>
  <c r="N39" i="214"/>
  <c r="M39" i="214"/>
  <c r="M34" i="214"/>
  <c r="O34" i="214" s="1"/>
  <c r="M33" i="214"/>
  <c r="O33" i="214" s="1"/>
  <c r="M32" i="214"/>
  <c r="O32" i="214" s="1"/>
  <c r="M31" i="214"/>
  <c r="O31" i="214" s="1"/>
  <c r="M30" i="214"/>
  <c r="O30" i="214" s="1"/>
  <c r="M29" i="214"/>
  <c r="O29" i="214" s="1"/>
  <c r="M28" i="214"/>
  <c r="O28" i="214" s="1"/>
  <c r="M27" i="214"/>
  <c r="O27" i="214" s="1"/>
  <c r="L26" i="214"/>
  <c r="K26" i="214"/>
  <c r="K22" i="214" s="1"/>
  <c r="J26" i="214"/>
  <c r="I26" i="214"/>
  <c r="H26" i="214"/>
  <c r="G26" i="214"/>
  <c r="G22" i="214" s="1"/>
  <c r="F26" i="214"/>
  <c r="E26" i="214"/>
  <c r="D26" i="214"/>
  <c r="M26" i="214" s="1"/>
  <c r="O26" i="214" s="1"/>
  <c r="O25" i="214"/>
  <c r="M25" i="214"/>
  <c r="M24" i="214"/>
  <c r="O24" i="214" s="1"/>
  <c r="O23" i="214"/>
  <c r="M23" i="214"/>
  <c r="L22" i="214"/>
  <c r="J22" i="214"/>
  <c r="I22" i="214"/>
  <c r="H22" i="214"/>
  <c r="F22" i="214"/>
  <c r="E22" i="214"/>
  <c r="D22" i="214"/>
  <c r="M22" i="214" s="1"/>
  <c r="O22" i="214" s="1"/>
  <c r="M21" i="214"/>
  <c r="O21" i="214" s="1"/>
  <c r="M20" i="214"/>
  <c r="O20" i="214" s="1"/>
  <c r="M19" i="214"/>
  <c r="O19" i="214" s="1"/>
  <c r="M18" i="214"/>
  <c r="O18" i="214" s="1"/>
  <c r="M17" i="214"/>
  <c r="O17" i="214" s="1"/>
  <c r="M16" i="214"/>
  <c r="O16" i="214" s="1"/>
  <c r="M15" i="214"/>
  <c r="O15" i="214" s="1"/>
  <c r="L14" i="214"/>
  <c r="K14" i="214"/>
  <c r="J14" i="214"/>
  <c r="I14" i="214"/>
  <c r="H14" i="214"/>
  <c r="G14" i="214"/>
  <c r="F14" i="214"/>
  <c r="E14" i="214"/>
  <c r="M14" i="214" s="1"/>
  <c r="O14" i="214" s="1"/>
  <c r="D14" i="214"/>
  <c r="M13" i="214"/>
  <c r="O13" i="214" s="1"/>
  <c r="O12" i="214"/>
  <c r="M12" i="214"/>
  <c r="M11" i="214"/>
  <c r="O11" i="214" s="1"/>
  <c r="O10" i="214"/>
  <c r="M10" i="214"/>
  <c r="M9" i="214"/>
  <c r="O9" i="214" s="1"/>
  <c r="O8" i="214"/>
  <c r="M8" i="214"/>
  <c r="L7" i="214"/>
  <c r="L3" i="214" s="1"/>
  <c r="L35" i="214" s="1"/>
  <c r="K7" i="214"/>
  <c r="J7" i="214"/>
  <c r="I7" i="214"/>
  <c r="I3" i="214" s="1"/>
  <c r="I35" i="214" s="1"/>
  <c r="H7" i="214"/>
  <c r="H3" i="214" s="1"/>
  <c r="H35" i="214" s="1"/>
  <c r="G7" i="214"/>
  <c r="F7" i="214"/>
  <c r="E7" i="214"/>
  <c r="E3" i="214" s="1"/>
  <c r="E35" i="214" s="1"/>
  <c r="D7" i="214"/>
  <c r="D3" i="214" s="1"/>
  <c r="M6" i="214"/>
  <c r="O6" i="214" s="1"/>
  <c r="M5" i="214"/>
  <c r="O5" i="214" s="1"/>
  <c r="M4" i="214"/>
  <c r="O4" i="214" s="1"/>
  <c r="N3" i="214"/>
  <c r="N35" i="214" s="1"/>
  <c r="N57" i="214" s="1"/>
  <c r="K3" i="214"/>
  <c r="K35" i="214" s="1"/>
  <c r="J3" i="214"/>
  <c r="J35" i="214" s="1"/>
  <c r="G3" i="214"/>
  <c r="G35" i="214" s="1"/>
  <c r="F3" i="214"/>
  <c r="F35" i="214" s="1"/>
  <c r="M61" i="213"/>
  <c r="O61" i="213" s="1"/>
  <c r="O53" i="213"/>
  <c r="N53" i="213"/>
  <c r="M53" i="213"/>
  <c r="O46" i="213"/>
  <c r="N46" i="213"/>
  <c r="M46" i="213"/>
  <c r="O39" i="213"/>
  <c r="N39" i="213"/>
  <c r="M39" i="213"/>
  <c r="M34" i="213"/>
  <c r="O34" i="213" s="1"/>
  <c r="M33" i="213"/>
  <c r="O33" i="213" s="1"/>
  <c r="M32" i="213"/>
  <c r="O32" i="213" s="1"/>
  <c r="M31" i="213"/>
  <c r="O31" i="213" s="1"/>
  <c r="M30" i="213"/>
  <c r="O30" i="213" s="1"/>
  <c r="M29" i="213"/>
  <c r="O29" i="213" s="1"/>
  <c r="M28" i="213"/>
  <c r="O28" i="213" s="1"/>
  <c r="M27" i="213"/>
  <c r="O27" i="213" s="1"/>
  <c r="L26" i="213"/>
  <c r="K26" i="213"/>
  <c r="K22" i="213" s="1"/>
  <c r="J26" i="213"/>
  <c r="I26" i="213"/>
  <c r="H26" i="213"/>
  <c r="G26" i="213"/>
  <c r="G22" i="213" s="1"/>
  <c r="F26" i="213"/>
  <c r="E26" i="213"/>
  <c r="D26" i="213"/>
  <c r="M26" i="213" s="1"/>
  <c r="O26" i="213" s="1"/>
  <c r="O25" i="213"/>
  <c r="M25" i="213"/>
  <c r="M24" i="213"/>
  <c r="O24" i="213" s="1"/>
  <c r="O23" i="213"/>
  <c r="M23" i="213"/>
  <c r="L22" i="213"/>
  <c r="J22" i="213"/>
  <c r="I22" i="213"/>
  <c r="H22" i="213"/>
  <c r="F22" i="213"/>
  <c r="E22" i="213"/>
  <c r="D22" i="213"/>
  <c r="M21" i="213"/>
  <c r="O21" i="213" s="1"/>
  <c r="M20" i="213"/>
  <c r="O20" i="213" s="1"/>
  <c r="M19" i="213"/>
  <c r="O19" i="213" s="1"/>
  <c r="M18" i="213"/>
  <c r="O18" i="213" s="1"/>
  <c r="M17" i="213"/>
  <c r="O17" i="213" s="1"/>
  <c r="M16" i="213"/>
  <c r="O16" i="213" s="1"/>
  <c r="M15" i="213"/>
  <c r="O15" i="213" s="1"/>
  <c r="L14" i="213"/>
  <c r="K14" i="213"/>
  <c r="J14" i="213"/>
  <c r="I14" i="213"/>
  <c r="H14" i="213"/>
  <c r="G14" i="213"/>
  <c r="F14" i="213"/>
  <c r="E14" i="213"/>
  <c r="M14" i="213" s="1"/>
  <c r="O14" i="213" s="1"/>
  <c r="D14" i="213"/>
  <c r="M13" i="213"/>
  <c r="O13" i="213" s="1"/>
  <c r="O12" i="213"/>
  <c r="M12" i="213"/>
  <c r="M11" i="213"/>
  <c r="O11" i="213" s="1"/>
  <c r="O10" i="213"/>
  <c r="M10" i="213"/>
  <c r="M9" i="213"/>
  <c r="O9" i="213" s="1"/>
  <c r="O8" i="213"/>
  <c r="M8" i="213"/>
  <c r="L7" i="213"/>
  <c r="L3" i="213" s="1"/>
  <c r="L35" i="213" s="1"/>
  <c r="K7" i="213"/>
  <c r="J7" i="213"/>
  <c r="I7" i="213"/>
  <c r="I3" i="213" s="1"/>
  <c r="I35" i="213" s="1"/>
  <c r="H7" i="213"/>
  <c r="H3" i="213" s="1"/>
  <c r="H35" i="213" s="1"/>
  <c r="G7" i="213"/>
  <c r="F7" i="213"/>
  <c r="E7" i="213"/>
  <c r="E3" i="213" s="1"/>
  <c r="E35" i="213" s="1"/>
  <c r="D7" i="213"/>
  <c r="D3" i="213" s="1"/>
  <c r="M6" i="213"/>
  <c r="O6" i="213" s="1"/>
  <c r="M5" i="213"/>
  <c r="O5" i="213" s="1"/>
  <c r="M4" i="213"/>
  <c r="O4" i="213" s="1"/>
  <c r="N3" i="213"/>
  <c r="N35" i="213" s="1"/>
  <c r="N57" i="213" s="1"/>
  <c r="K3" i="213"/>
  <c r="J3" i="213"/>
  <c r="J35" i="213" s="1"/>
  <c r="G3" i="213"/>
  <c r="G35" i="213" s="1"/>
  <c r="F3" i="213"/>
  <c r="F35" i="213" s="1"/>
  <c r="M61" i="212"/>
  <c r="O53" i="212"/>
  <c r="N53" i="212"/>
  <c r="M53" i="212"/>
  <c r="O46" i="212"/>
  <c r="N46" i="212"/>
  <c r="M46" i="212"/>
  <c r="O39" i="212"/>
  <c r="N39" i="212"/>
  <c r="M39" i="212"/>
  <c r="O34" i="212"/>
  <c r="M34" i="212"/>
  <c r="M33" i="212"/>
  <c r="O33" i="212" s="1"/>
  <c r="O32" i="212"/>
  <c r="M32" i="212"/>
  <c r="M31" i="212"/>
  <c r="O31" i="212" s="1"/>
  <c r="O30" i="212"/>
  <c r="M30" i="212"/>
  <c r="M29" i="212"/>
  <c r="O29" i="212" s="1"/>
  <c r="O28" i="212"/>
  <c r="M28" i="212"/>
  <c r="M27" i="212"/>
  <c r="O27" i="212" s="1"/>
  <c r="L26" i="212"/>
  <c r="K26" i="212"/>
  <c r="J26" i="212"/>
  <c r="J22" i="212" s="1"/>
  <c r="I26" i="212"/>
  <c r="I22" i="212" s="1"/>
  <c r="H26" i="212"/>
  <c r="G26" i="212"/>
  <c r="F26" i="212"/>
  <c r="F22" i="212" s="1"/>
  <c r="E26" i="212"/>
  <c r="M26" i="212" s="1"/>
  <c r="O26" i="212" s="1"/>
  <c r="D26" i="212"/>
  <c r="M25" i="212"/>
  <c r="O25" i="212" s="1"/>
  <c r="O24" i="212"/>
  <c r="M24" i="212"/>
  <c r="M23" i="212"/>
  <c r="O23" i="212" s="1"/>
  <c r="L22" i="212"/>
  <c r="K22" i="212"/>
  <c r="K35" i="212" s="1"/>
  <c r="H22" i="212"/>
  <c r="G22" i="212"/>
  <c r="D22" i="212"/>
  <c r="O21" i="212"/>
  <c r="M21" i="212"/>
  <c r="M20" i="212"/>
  <c r="O20" i="212" s="1"/>
  <c r="O19" i="212"/>
  <c r="M19" i="212"/>
  <c r="M18" i="212"/>
  <c r="O18" i="212" s="1"/>
  <c r="O17" i="212"/>
  <c r="M17" i="212"/>
  <c r="M16" i="212"/>
  <c r="O16" i="212" s="1"/>
  <c r="O15" i="212"/>
  <c r="M15" i="212"/>
  <c r="L14" i="212"/>
  <c r="K14" i="212"/>
  <c r="J14" i="212"/>
  <c r="I14" i="212"/>
  <c r="G14" i="212"/>
  <c r="G3" i="212" s="1"/>
  <c r="G35" i="212" s="1"/>
  <c r="F14" i="212"/>
  <c r="E14" i="212"/>
  <c r="D14" i="212"/>
  <c r="M14" i="212" s="1"/>
  <c r="O14" i="212" s="1"/>
  <c r="O13" i="212"/>
  <c r="M13" i="212"/>
  <c r="M12" i="212"/>
  <c r="O12" i="212" s="1"/>
  <c r="O11" i="212"/>
  <c r="M11" i="212"/>
  <c r="M10" i="212"/>
  <c r="O10" i="212" s="1"/>
  <c r="O9" i="212"/>
  <c r="M9" i="212"/>
  <c r="M8" i="212"/>
  <c r="O8" i="212" s="1"/>
  <c r="L7" i="212"/>
  <c r="K7" i="212"/>
  <c r="J7" i="212"/>
  <c r="J3" i="212" s="1"/>
  <c r="J35" i="212" s="1"/>
  <c r="I7" i="212"/>
  <c r="H7" i="212"/>
  <c r="G7" i="212"/>
  <c r="F7" i="212"/>
  <c r="F3" i="212" s="1"/>
  <c r="F35" i="212" s="1"/>
  <c r="E7" i="212"/>
  <c r="M7" i="212" s="1"/>
  <c r="O7" i="212" s="1"/>
  <c r="D7" i="212"/>
  <c r="M6" i="212"/>
  <c r="O6" i="212" s="1"/>
  <c r="O5" i="212"/>
  <c r="M5" i="212"/>
  <c r="M4" i="212"/>
  <c r="O4" i="212" s="1"/>
  <c r="N3" i="212"/>
  <c r="N35" i="212" s="1"/>
  <c r="N57" i="212" s="1"/>
  <c r="L3" i="212"/>
  <c r="L35" i="212" s="1"/>
  <c r="K3" i="212"/>
  <c r="I3" i="212"/>
  <c r="I35" i="212" s="1"/>
  <c r="H3" i="212"/>
  <c r="H35" i="212" s="1"/>
  <c r="E3" i="212"/>
  <c r="D3" i="212"/>
  <c r="D35" i="212" s="1"/>
  <c r="M61" i="210"/>
  <c r="O61" i="210" s="1"/>
  <c r="O53" i="210"/>
  <c r="N53" i="210"/>
  <c r="M53" i="210"/>
  <c r="O46" i="210"/>
  <c r="N46" i="210"/>
  <c r="M46" i="210"/>
  <c r="O39" i="210"/>
  <c r="N39" i="210"/>
  <c r="M39" i="210"/>
  <c r="O34" i="210"/>
  <c r="M34" i="210"/>
  <c r="M33" i="210"/>
  <c r="O33" i="210" s="1"/>
  <c r="M32" i="210"/>
  <c r="O32" i="210" s="1"/>
  <c r="M31" i="210"/>
  <c r="O31" i="210" s="1"/>
  <c r="M30" i="210"/>
  <c r="O30" i="210" s="1"/>
  <c r="M29" i="210"/>
  <c r="O29" i="210" s="1"/>
  <c r="M28" i="210"/>
  <c r="O28" i="210" s="1"/>
  <c r="M27" i="210"/>
  <c r="O27" i="210" s="1"/>
  <c r="L26" i="210"/>
  <c r="K26" i="210"/>
  <c r="K22" i="210" s="1"/>
  <c r="J26" i="210"/>
  <c r="I26" i="210"/>
  <c r="H26" i="210"/>
  <c r="G26" i="210"/>
  <c r="G22" i="210" s="1"/>
  <c r="F26" i="210"/>
  <c r="E26" i="210"/>
  <c r="M26" i="210" s="1"/>
  <c r="O26" i="210" s="1"/>
  <c r="D26" i="210"/>
  <c r="O25" i="210"/>
  <c r="M25" i="210"/>
  <c r="O24" i="210"/>
  <c r="M24" i="210"/>
  <c r="O23" i="210"/>
  <c r="M23" i="210"/>
  <c r="L22" i="210"/>
  <c r="J22" i="210"/>
  <c r="I22" i="210"/>
  <c r="H22" i="210"/>
  <c r="F22" i="210"/>
  <c r="E22" i="210"/>
  <c r="D22" i="210"/>
  <c r="M22" i="210" s="1"/>
  <c r="O22" i="210" s="1"/>
  <c r="M21" i="210"/>
  <c r="O21" i="210" s="1"/>
  <c r="M20" i="210"/>
  <c r="O20" i="210" s="1"/>
  <c r="M19" i="210"/>
  <c r="O19" i="210" s="1"/>
  <c r="M18" i="210"/>
  <c r="O18" i="210" s="1"/>
  <c r="M17" i="210"/>
  <c r="O17" i="210" s="1"/>
  <c r="M16" i="210"/>
  <c r="O16" i="210" s="1"/>
  <c r="M15" i="210"/>
  <c r="O15" i="210" s="1"/>
  <c r="L14" i="210"/>
  <c r="K14" i="210"/>
  <c r="J14" i="210"/>
  <c r="I14" i="210"/>
  <c r="I3" i="210" s="1"/>
  <c r="I35" i="210" s="1"/>
  <c r="H14" i="210"/>
  <c r="G14" i="210"/>
  <c r="F14" i="210"/>
  <c r="E14" i="210"/>
  <c r="E3" i="210" s="1"/>
  <c r="E35" i="210" s="1"/>
  <c r="D14" i="210"/>
  <c r="O13" i="210"/>
  <c r="M13" i="210"/>
  <c r="O12" i="210"/>
  <c r="M12" i="210"/>
  <c r="O11" i="210"/>
  <c r="M11" i="210"/>
  <c r="O10" i="210"/>
  <c r="M10" i="210"/>
  <c r="M9" i="210"/>
  <c r="O9" i="210" s="1"/>
  <c r="O8" i="210"/>
  <c r="M8" i="210"/>
  <c r="L7" i="210"/>
  <c r="L3" i="210" s="1"/>
  <c r="L35" i="210" s="1"/>
  <c r="K7" i="210"/>
  <c r="J7" i="210"/>
  <c r="I7" i="210"/>
  <c r="H7" i="210"/>
  <c r="H3" i="210" s="1"/>
  <c r="H35" i="210" s="1"/>
  <c r="G7" i="210"/>
  <c r="F7" i="210"/>
  <c r="E7" i="210"/>
  <c r="D7" i="210"/>
  <c r="D3" i="210" s="1"/>
  <c r="O6" i="210"/>
  <c r="M6" i="210"/>
  <c r="M5" i="210"/>
  <c r="O5" i="210" s="1"/>
  <c r="M4" i="210"/>
  <c r="O4" i="210" s="1"/>
  <c r="N3" i="210"/>
  <c r="N35" i="210" s="1"/>
  <c r="N57" i="210" s="1"/>
  <c r="K3" i="210"/>
  <c r="K35" i="210" s="1"/>
  <c r="J3" i="210"/>
  <c r="J35" i="210" s="1"/>
  <c r="G3" i="210"/>
  <c r="G35" i="210" s="1"/>
  <c r="F3" i="210"/>
  <c r="F35" i="210" s="1"/>
  <c r="M61" i="209"/>
  <c r="O61" i="209" s="1"/>
  <c r="O53" i="209"/>
  <c r="N53" i="209"/>
  <c r="M53" i="209"/>
  <c r="N46" i="209"/>
  <c r="M46" i="209"/>
  <c r="O39" i="209"/>
  <c r="N39" i="209"/>
  <c r="M39" i="209"/>
  <c r="O34" i="209"/>
  <c r="M34" i="209"/>
  <c r="O33" i="209"/>
  <c r="M33" i="209"/>
  <c r="O32" i="209"/>
  <c r="M32" i="209"/>
  <c r="O31" i="209"/>
  <c r="M31" i="209"/>
  <c r="O30" i="209"/>
  <c r="M30" i="209"/>
  <c r="O29" i="209"/>
  <c r="M29" i="209"/>
  <c r="O28" i="209"/>
  <c r="M28" i="209"/>
  <c r="O27" i="209"/>
  <c r="M27" i="209"/>
  <c r="L26" i="209"/>
  <c r="L22" i="209" s="1"/>
  <c r="K26" i="209"/>
  <c r="J26" i="209"/>
  <c r="J22" i="209" s="1"/>
  <c r="I26" i="209"/>
  <c r="H26" i="209"/>
  <c r="H22" i="209" s="1"/>
  <c r="G26" i="209"/>
  <c r="F26" i="209"/>
  <c r="F22" i="209" s="1"/>
  <c r="E26" i="209"/>
  <c r="D26" i="209"/>
  <c r="M26" i="209" s="1"/>
  <c r="O26" i="209" s="1"/>
  <c r="M25" i="209"/>
  <c r="O25" i="209" s="1"/>
  <c r="M24" i="209"/>
  <c r="O24" i="209" s="1"/>
  <c r="M23" i="209"/>
  <c r="O23" i="209" s="1"/>
  <c r="K22" i="209"/>
  <c r="I22" i="209"/>
  <c r="G22" i="209"/>
  <c r="E22" i="209"/>
  <c r="O21" i="209"/>
  <c r="M21" i="209"/>
  <c r="O20" i="209"/>
  <c r="M20" i="209"/>
  <c r="O19" i="209"/>
  <c r="M19" i="209"/>
  <c r="O18" i="209"/>
  <c r="M18" i="209"/>
  <c r="O17" i="209"/>
  <c r="M17" i="209"/>
  <c r="O16" i="209"/>
  <c r="M16" i="209"/>
  <c r="O15" i="209"/>
  <c r="M15" i="209"/>
  <c r="L14" i="209"/>
  <c r="L3" i="209" s="1"/>
  <c r="L35" i="209" s="1"/>
  <c r="K14" i="209"/>
  <c r="J14" i="209"/>
  <c r="J3" i="209" s="1"/>
  <c r="I14" i="209"/>
  <c r="H14" i="209"/>
  <c r="H3" i="209" s="1"/>
  <c r="H35" i="209" s="1"/>
  <c r="G14" i="209"/>
  <c r="F14" i="209"/>
  <c r="F3" i="209" s="1"/>
  <c r="E14" i="209"/>
  <c r="D14" i="209"/>
  <c r="D3" i="209" s="1"/>
  <c r="M13" i="209"/>
  <c r="O13" i="209" s="1"/>
  <c r="M12" i="209"/>
  <c r="O12" i="209" s="1"/>
  <c r="M11" i="209"/>
  <c r="O11" i="209" s="1"/>
  <c r="M10" i="209"/>
  <c r="O10" i="209" s="1"/>
  <c r="M9" i="209"/>
  <c r="O9" i="209" s="1"/>
  <c r="M8" i="209"/>
  <c r="O8" i="209" s="1"/>
  <c r="L7" i="209"/>
  <c r="K7" i="209"/>
  <c r="K3" i="209" s="1"/>
  <c r="K35" i="209" s="1"/>
  <c r="J7" i="209"/>
  <c r="I7" i="209"/>
  <c r="H7" i="209"/>
  <c r="G7" i="209"/>
  <c r="G3" i="209" s="1"/>
  <c r="G35" i="209" s="1"/>
  <c r="F7" i="209"/>
  <c r="E7" i="209"/>
  <c r="M7" i="209" s="1"/>
  <c r="O7" i="209" s="1"/>
  <c r="D7" i="209"/>
  <c r="O6" i="209"/>
  <c r="M6" i="209"/>
  <c r="O5" i="209"/>
  <c r="M5" i="209"/>
  <c r="O4" i="209"/>
  <c r="M4" i="209"/>
  <c r="N3" i="209"/>
  <c r="N35" i="209" s="1"/>
  <c r="N57" i="209" s="1"/>
  <c r="I3" i="209"/>
  <c r="I35" i="209" s="1"/>
  <c r="E3" i="209"/>
  <c r="E35" i="209" s="1"/>
  <c r="M61" i="208"/>
  <c r="O61" i="208" s="1"/>
  <c r="O53" i="208"/>
  <c r="N53" i="208"/>
  <c r="M53" i="208"/>
  <c r="O46" i="208"/>
  <c r="N46" i="208"/>
  <c r="M46" i="208"/>
  <c r="O39" i="208"/>
  <c r="N39" i="208"/>
  <c r="M39" i="208"/>
  <c r="M34" i="208"/>
  <c r="O34" i="208" s="1"/>
  <c r="M33" i="208"/>
  <c r="O33" i="208" s="1"/>
  <c r="M32" i="208"/>
  <c r="O32" i="208" s="1"/>
  <c r="M31" i="208"/>
  <c r="O31" i="208" s="1"/>
  <c r="M30" i="208"/>
  <c r="O30" i="208" s="1"/>
  <c r="M29" i="208"/>
  <c r="O29" i="208" s="1"/>
  <c r="M28" i="208"/>
  <c r="O28" i="208" s="1"/>
  <c r="M27" i="208"/>
  <c r="O27" i="208" s="1"/>
  <c r="L26" i="208"/>
  <c r="K26" i="208"/>
  <c r="K22" i="208" s="1"/>
  <c r="J26" i="208"/>
  <c r="I26" i="208"/>
  <c r="I22" i="208" s="1"/>
  <c r="H26" i="208"/>
  <c r="G26" i="208"/>
  <c r="G22" i="208" s="1"/>
  <c r="F26" i="208"/>
  <c r="E26" i="208"/>
  <c r="M26" i="208" s="1"/>
  <c r="O26" i="208" s="1"/>
  <c r="D26" i="208"/>
  <c r="O25" i="208"/>
  <c r="M25" i="208"/>
  <c r="O24" i="208"/>
  <c r="M24" i="208"/>
  <c r="O23" i="208"/>
  <c r="M23" i="208"/>
  <c r="L22" i="208"/>
  <c r="J22" i="208"/>
  <c r="H22" i="208"/>
  <c r="F22" i="208"/>
  <c r="D22" i="208"/>
  <c r="M21" i="208"/>
  <c r="O21" i="208" s="1"/>
  <c r="M20" i="208"/>
  <c r="O20" i="208" s="1"/>
  <c r="M19" i="208"/>
  <c r="O19" i="208" s="1"/>
  <c r="M18" i="208"/>
  <c r="O18" i="208" s="1"/>
  <c r="M17" i="208"/>
  <c r="O17" i="208" s="1"/>
  <c r="M16" i="208"/>
  <c r="O16" i="208" s="1"/>
  <c r="M15" i="208"/>
  <c r="O15" i="208" s="1"/>
  <c r="L14" i="208"/>
  <c r="K14" i="208"/>
  <c r="J14" i="208"/>
  <c r="I14" i="208"/>
  <c r="I3" i="208" s="1"/>
  <c r="I35" i="208" s="1"/>
  <c r="H14" i="208"/>
  <c r="G14" i="208"/>
  <c r="F14" i="208"/>
  <c r="E14" i="208"/>
  <c r="E3" i="208" s="1"/>
  <c r="D14" i="208"/>
  <c r="O13" i="208"/>
  <c r="M13" i="208"/>
  <c r="O12" i="208"/>
  <c r="M12" i="208"/>
  <c r="O11" i="208"/>
  <c r="M11" i="208"/>
  <c r="O10" i="208"/>
  <c r="M10" i="208"/>
  <c r="O9" i="208"/>
  <c r="M9" i="208"/>
  <c r="O8" i="208"/>
  <c r="M8" i="208"/>
  <c r="L7" i="208"/>
  <c r="L3" i="208" s="1"/>
  <c r="L35" i="208" s="1"/>
  <c r="K7" i="208"/>
  <c r="J7" i="208"/>
  <c r="I7" i="208"/>
  <c r="H7" i="208"/>
  <c r="H3" i="208" s="1"/>
  <c r="H35" i="208" s="1"/>
  <c r="G7" i="208"/>
  <c r="F7" i="208"/>
  <c r="E7" i="208"/>
  <c r="D7" i="208"/>
  <c r="D3" i="208" s="1"/>
  <c r="M6" i="208"/>
  <c r="O6" i="208" s="1"/>
  <c r="M5" i="208"/>
  <c r="O5" i="208" s="1"/>
  <c r="M4" i="208"/>
  <c r="O4" i="208" s="1"/>
  <c r="N3" i="208"/>
  <c r="N35" i="208" s="1"/>
  <c r="N57" i="208" s="1"/>
  <c r="K3" i="208"/>
  <c r="K35" i="208" s="1"/>
  <c r="J3" i="208"/>
  <c r="J35" i="208" s="1"/>
  <c r="G3" i="208"/>
  <c r="F3" i="208"/>
  <c r="F35" i="208" s="1"/>
  <c r="O61" i="207"/>
  <c r="O53" i="207"/>
  <c r="N53" i="207"/>
  <c r="M53" i="207"/>
  <c r="O46" i="207"/>
  <c r="N46" i="207"/>
  <c r="M46" i="207"/>
  <c r="O39" i="207"/>
  <c r="N39" i="207"/>
  <c r="M39" i="207"/>
  <c r="O34" i="207"/>
  <c r="M34" i="207"/>
  <c r="M33" i="207"/>
  <c r="O33" i="207" s="1"/>
  <c r="O32" i="207"/>
  <c r="M32" i="207"/>
  <c r="M31" i="207"/>
  <c r="O31" i="207" s="1"/>
  <c r="O30" i="207"/>
  <c r="M30" i="207"/>
  <c r="M29" i="207"/>
  <c r="O29" i="207" s="1"/>
  <c r="O28" i="207"/>
  <c r="M28" i="207"/>
  <c r="M27" i="207"/>
  <c r="O27" i="207" s="1"/>
  <c r="L26" i="207"/>
  <c r="K26" i="207"/>
  <c r="J26" i="207"/>
  <c r="J22" i="207" s="1"/>
  <c r="I26" i="207"/>
  <c r="H26" i="207"/>
  <c r="G26" i="207"/>
  <c r="F26" i="207"/>
  <c r="F22" i="207" s="1"/>
  <c r="E26" i="207"/>
  <c r="D26" i="207"/>
  <c r="M26" i="207" s="1"/>
  <c r="O26" i="207" s="1"/>
  <c r="M25" i="207"/>
  <c r="O25" i="207" s="1"/>
  <c r="M24" i="207"/>
  <c r="O24" i="207" s="1"/>
  <c r="M23" i="207"/>
  <c r="O23" i="207" s="1"/>
  <c r="L22" i="207"/>
  <c r="K22" i="207"/>
  <c r="I22" i="207"/>
  <c r="H22" i="207"/>
  <c r="G22" i="207"/>
  <c r="E22" i="207"/>
  <c r="D22" i="207"/>
  <c r="M22" i="207" s="1"/>
  <c r="O22" i="207" s="1"/>
  <c r="O21" i="207"/>
  <c r="M21" i="207"/>
  <c r="M20" i="207"/>
  <c r="O20" i="207" s="1"/>
  <c r="O19" i="207"/>
  <c r="M19" i="207"/>
  <c r="M18" i="207"/>
  <c r="O18" i="207" s="1"/>
  <c r="O17" i="207"/>
  <c r="M17" i="207"/>
  <c r="M16" i="207"/>
  <c r="O16" i="207" s="1"/>
  <c r="O15" i="207"/>
  <c r="M15" i="207"/>
  <c r="L14" i="207"/>
  <c r="K14" i="207"/>
  <c r="J14" i="207"/>
  <c r="I14" i="207"/>
  <c r="H14" i="207"/>
  <c r="G14" i="207"/>
  <c r="F14" i="207"/>
  <c r="E14" i="207"/>
  <c r="D14" i="207"/>
  <c r="M14" i="207" s="1"/>
  <c r="O14" i="207" s="1"/>
  <c r="M13" i="207"/>
  <c r="O13" i="207" s="1"/>
  <c r="M12" i="207"/>
  <c r="O12" i="207" s="1"/>
  <c r="M11" i="207"/>
  <c r="O11" i="207" s="1"/>
  <c r="M10" i="207"/>
  <c r="O10" i="207" s="1"/>
  <c r="M9" i="207"/>
  <c r="O9" i="207" s="1"/>
  <c r="M8" i="207"/>
  <c r="O8" i="207" s="1"/>
  <c r="L7" i="207"/>
  <c r="L3" i="207" s="1"/>
  <c r="L35" i="207" s="1"/>
  <c r="K7" i="207"/>
  <c r="K3" i="207" s="1"/>
  <c r="K35" i="207" s="1"/>
  <c r="J7" i="207"/>
  <c r="I7" i="207"/>
  <c r="H7" i="207"/>
  <c r="H3" i="207" s="1"/>
  <c r="H35" i="207" s="1"/>
  <c r="G7" i="207"/>
  <c r="G3" i="207" s="1"/>
  <c r="G35" i="207" s="1"/>
  <c r="F7" i="207"/>
  <c r="E7" i="207"/>
  <c r="D7" i="207"/>
  <c r="D3" i="207" s="1"/>
  <c r="O6" i="207"/>
  <c r="M6" i="207"/>
  <c r="M5" i="207"/>
  <c r="O5" i="207" s="1"/>
  <c r="O4" i="207"/>
  <c r="M4" i="207"/>
  <c r="N3" i="207"/>
  <c r="N35" i="207" s="1"/>
  <c r="N57" i="207" s="1"/>
  <c r="J3" i="207"/>
  <c r="J35" i="207" s="1"/>
  <c r="I3" i="207"/>
  <c r="I35" i="207" s="1"/>
  <c r="F3" i="207"/>
  <c r="F35" i="207" s="1"/>
  <c r="E3" i="207"/>
  <c r="E35" i="207" s="1"/>
  <c r="O61" i="52"/>
  <c r="O53" i="52"/>
  <c r="N53" i="52"/>
  <c r="M53" i="52"/>
  <c r="O46" i="52"/>
  <c r="N46" i="52"/>
  <c r="M46" i="52"/>
  <c r="O39" i="52"/>
  <c r="N39" i="52"/>
  <c r="M39" i="52"/>
  <c r="O34" i="52"/>
  <c r="M34" i="52"/>
  <c r="M33" i="52"/>
  <c r="O33" i="52" s="1"/>
  <c r="O32" i="52"/>
  <c r="M32" i="52"/>
  <c r="M31" i="52"/>
  <c r="O31" i="52" s="1"/>
  <c r="O30" i="52"/>
  <c r="M30" i="52"/>
  <c r="M29" i="52"/>
  <c r="O29" i="52" s="1"/>
  <c r="O28" i="52"/>
  <c r="M28" i="52"/>
  <c r="M27" i="52"/>
  <c r="O27" i="52" s="1"/>
  <c r="L26" i="52"/>
  <c r="K26" i="52"/>
  <c r="J26" i="52"/>
  <c r="J22" i="52" s="1"/>
  <c r="I26" i="52"/>
  <c r="H26" i="52"/>
  <c r="G26" i="52"/>
  <c r="F26" i="52"/>
  <c r="F22" i="52" s="1"/>
  <c r="E26" i="52"/>
  <c r="D26" i="52"/>
  <c r="M26" i="52" s="1"/>
  <c r="O26" i="52" s="1"/>
  <c r="M25" i="52"/>
  <c r="O25" i="52" s="1"/>
  <c r="M24" i="52"/>
  <c r="O24" i="52" s="1"/>
  <c r="M23" i="52"/>
  <c r="O23" i="52" s="1"/>
  <c r="L22" i="52"/>
  <c r="K22" i="52"/>
  <c r="I22" i="52"/>
  <c r="H22" i="52"/>
  <c r="G22" i="52"/>
  <c r="E22" i="52"/>
  <c r="D22" i="52"/>
  <c r="M22" i="52" s="1"/>
  <c r="O22" i="52" s="1"/>
  <c r="O21" i="52"/>
  <c r="M21" i="52"/>
  <c r="M20" i="52"/>
  <c r="O20" i="52" s="1"/>
  <c r="O19" i="52"/>
  <c r="M19" i="52"/>
  <c r="M18" i="52"/>
  <c r="O18" i="52" s="1"/>
  <c r="O17" i="52"/>
  <c r="M17" i="52"/>
  <c r="M16" i="52"/>
  <c r="O16" i="52" s="1"/>
  <c r="O15" i="52"/>
  <c r="M15" i="52"/>
  <c r="L14" i="52"/>
  <c r="K14" i="52"/>
  <c r="J14" i="52"/>
  <c r="I14" i="52"/>
  <c r="H14" i="52"/>
  <c r="G14" i="52"/>
  <c r="F14" i="52"/>
  <c r="E14" i="52"/>
  <c r="D14" i="52"/>
  <c r="M14" i="52" s="1"/>
  <c r="O14" i="52" s="1"/>
  <c r="M13" i="52"/>
  <c r="O13" i="52" s="1"/>
  <c r="M12" i="52"/>
  <c r="O12" i="52" s="1"/>
  <c r="M11" i="52"/>
  <c r="O11" i="52" s="1"/>
  <c r="M10" i="52"/>
  <c r="O10" i="52" s="1"/>
  <c r="M9" i="52"/>
  <c r="O9" i="52" s="1"/>
  <c r="M8" i="52"/>
  <c r="O8" i="52" s="1"/>
  <c r="L7" i="52"/>
  <c r="L3" i="52" s="1"/>
  <c r="L35" i="52" s="1"/>
  <c r="K7" i="52"/>
  <c r="K3" i="52" s="1"/>
  <c r="K35" i="52" s="1"/>
  <c r="J7" i="52"/>
  <c r="I7" i="52"/>
  <c r="H7" i="52"/>
  <c r="H3" i="52" s="1"/>
  <c r="H35" i="52" s="1"/>
  <c r="G7" i="52"/>
  <c r="G3" i="52" s="1"/>
  <c r="G35" i="52" s="1"/>
  <c r="F7" i="52"/>
  <c r="E7" i="52"/>
  <c r="D7" i="52"/>
  <c r="D3" i="52" s="1"/>
  <c r="O6" i="52"/>
  <c r="M6" i="52"/>
  <c r="M5" i="52"/>
  <c r="O5" i="52" s="1"/>
  <c r="O4" i="52"/>
  <c r="M4" i="52"/>
  <c r="N3" i="52"/>
  <c r="N35" i="52" s="1"/>
  <c r="N57" i="52" s="1"/>
  <c r="J3" i="52"/>
  <c r="J35" i="52" s="1"/>
  <c r="I3" i="52"/>
  <c r="I35" i="52" s="1"/>
  <c r="F3" i="52"/>
  <c r="F35" i="52" s="1"/>
  <c r="E3" i="52"/>
  <c r="E35" i="52" s="1"/>
  <c r="M61" i="215" l="1"/>
  <c r="M3" i="226"/>
  <c r="D35" i="226"/>
  <c r="M7" i="226"/>
  <c r="O7" i="226" s="1"/>
  <c r="M22" i="223"/>
  <c r="O22" i="223" s="1"/>
  <c r="K35" i="223"/>
  <c r="D3" i="223"/>
  <c r="D35" i="222"/>
  <c r="M3" i="222"/>
  <c r="M7" i="222"/>
  <c r="O7" i="222" s="1"/>
  <c r="M3" i="214"/>
  <c r="D35" i="214"/>
  <c r="M7" i="214"/>
  <c r="O7" i="214" s="1"/>
  <c r="M22" i="213"/>
  <c r="O22" i="213" s="1"/>
  <c r="K35" i="213"/>
  <c r="M3" i="213"/>
  <c r="D35" i="213"/>
  <c r="M7" i="213"/>
  <c r="O7" i="213" s="1"/>
  <c r="M3" i="212"/>
  <c r="E22" i="212"/>
  <c r="E35" i="212" s="1"/>
  <c r="M3" i="210"/>
  <c r="D35" i="210"/>
  <c r="M7" i="210"/>
  <c r="O7" i="210" s="1"/>
  <c r="M14" i="210"/>
  <c r="O14" i="210" s="1"/>
  <c r="M3" i="209"/>
  <c r="F35" i="209"/>
  <c r="J35" i="209"/>
  <c r="M14" i="209"/>
  <c r="O14" i="209" s="1"/>
  <c r="D22" i="209"/>
  <c r="M22" i="209" s="1"/>
  <c r="O22" i="209" s="1"/>
  <c r="M3" i="208"/>
  <c r="D35" i="208"/>
  <c r="G35" i="208"/>
  <c r="M22" i="208"/>
  <c r="O22" i="208" s="1"/>
  <c r="M7" i="208"/>
  <c r="O7" i="208" s="1"/>
  <c r="E22" i="208"/>
  <c r="E35" i="208" s="1"/>
  <c r="M14" i="208"/>
  <c r="O14" i="208" s="1"/>
  <c r="M3" i="207"/>
  <c r="D35" i="207"/>
  <c r="M7" i="207"/>
  <c r="O7" i="207" s="1"/>
  <c r="D35" i="52"/>
  <c r="M3" i="52"/>
  <c r="M7" i="52"/>
  <c r="O7" i="52" s="1"/>
  <c r="M35" i="226" l="1"/>
  <c r="O3" i="226"/>
  <c r="O35" i="226" s="1"/>
  <c r="M3" i="223"/>
  <c r="D35" i="223"/>
  <c r="M35" i="222"/>
  <c r="O3" i="222"/>
  <c r="O35" i="222" s="1"/>
  <c r="M35" i="214"/>
  <c r="O3" i="214"/>
  <c r="O35" i="214" s="1"/>
  <c r="M35" i="213"/>
  <c r="O3" i="213"/>
  <c r="O35" i="213" s="1"/>
  <c r="O3" i="212"/>
  <c r="M22" i="212"/>
  <c r="O22" i="212" s="1"/>
  <c r="M35" i="210"/>
  <c r="O3" i="210"/>
  <c r="O35" i="210" s="1"/>
  <c r="M35" i="209"/>
  <c r="O3" i="209"/>
  <c r="O35" i="209" s="1"/>
  <c r="D35" i="209"/>
  <c r="M35" i="208"/>
  <c r="O3" i="208"/>
  <c r="O35" i="208" s="1"/>
  <c r="M35" i="207"/>
  <c r="O3" i="207"/>
  <c r="O35" i="207" s="1"/>
  <c r="M35" i="52"/>
  <c r="O3" i="52"/>
  <c r="O35" i="52" s="1"/>
  <c r="M35" i="223" l="1"/>
  <c r="M57" i="223" s="1"/>
  <c r="M59" i="223" s="1"/>
  <c r="M61" i="223" s="1"/>
  <c r="O3" i="223"/>
  <c r="O35" i="223" s="1"/>
  <c r="O57" i="223" s="1"/>
  <c r="O59" i="223" s="1"/>
  <c r="O61" i="223" s="1"/>
  <c r="M35" i="212"/>
  <c r="O35" i="212"/>
  <c r="O35" i="243" l="1"/>
  <c r="M35" i="243"/>
  <c r="L35" i="243"/>
  <c r="O57" i="217"/>
  <c r="H3" i="217"/>
  <c r="G3" i="217"/>
  <c r="F3" i="217"/>
  <c r="D3" i="217"/>
  <c r="F7" i="217"/>
  <c r="F14" i="217"/>
  <c r="E3" i="217"/>
  <c r="D7" i="217"/>
  <c r="D14" i="217"/>
  <c r="O57" i="227"/>
  <c r="O39" i="227"/>
  <c r="O57" i="235"/>
  <c r="O53" i="218"/>
  <c r="N53" i="218"/>
  <c r="O46" i="218"/>
  <c r="N46" i="218"/>
  <c r="O39" i="218"/>
  <c r="N39" i="218"/>
  <c r="M34" i="218"/>
  <c r="M33" i="218"/>
  <c r="M32" i="218"/>
  <c r="M31" i="218"/>
  <c r="M30" i="218"/>
  <c r="M29" i="218"/>
  <c r="M28" i="218"/>
  <c r="M27" i="218"/>
  <c r="L26" i="218"/>
  <c r="K26" i="218"/>
  <c r="J26" i="218"/>
  <c r="I26" i="218"/>
  <c r="H26" i="218"/>
  <c r="G26" i="218"/>
  <c r="F26" i="218"/>
  <c r="E26" i="218"/>
  <c r="D26" i="218"/>
  <c r="M25" i="218"/>
  <c r="M24" i="218"/>
  <c r="M23" i="218"/>
  <c r="D22" i="218"/>
  <c r="M21" i="218"/>
  <c r="M20" i="218"/>
  <c r="M19" i="218"/>
  <c r="M18" i="218"/>
  <c r="M17" i="218"/>
  <c r="M16" i="218"/>
  <c r="M15" i="218"/>
  <c r="L14" i="218"/>
  <c r="K14" i="218"/>
  <c r="J14" i="218"/>
  <c r="I14" i="218"/>
  <c r="H14" i="218"/>
  <c r="G14" i="218"/>
  <c r="F14" i="218"/>
  <c r="E14" i="218"/>
  <c r="D14" i="218"/>
  <c r="M13" i="218"/>
  <c r="M12" i="218"/>
  <c r="M11" i="218"/>
  <c r="M10" i="218"/>
  <c r="M9" i="218"/>
  <c r="M8" i="218"/>
  <c r="L7" i="218"/>
  <c r="K7" i="218"/>
  <c r="J7" i="218"/>
  <c r="I7" i="218"/>
  <c r="H7" i="218"/>
  <c r="G7" i="218"/>
  <c r="F7" i="218"/>
  <c r="E7" i="218"/>
  <c r="D7" i="218"/>
  <c r="M6" i="218"/>
  <c r="M5" i="218"/>
  <c r="M4" i="218"/>
  <c r="O4" i="218" s="1"/>
  <c r="N3" i="218"/>
  <c r="N35" i="218" s="1"/>
  <c r="I3" i="218" l="1"/>
  <c r="O29" i="218"/>
  <c r="J3" i="218"/>
  <c r="N57" i="218"/>
  <c r="O6" i="218"/>
  <c r="O15" i="218"/>
  <c r="O19" i="218"/>
  <c r="O33" i="218"/>
  <c r="O10" i="218"/>
  <c r="O12" i="218"/>
  <c r="O24" i="218"/>
  <c r="J22" i="218"/>
  <c r="O30" i="218"/>
  <c r="G3" i="218"/>
  <c r="K3" i="218"/>
  <c r="E3" i="218"/>
  <c r="O13" i="218"/>
  <c r="O17" i="218"/>
  <c r="O20" i="218"/>
  <c r="F22" i="218"/>
  <c r="O25" i="218"/>
  <c r="K22" i="218"/>
  <c r="O28" i="218"/>
  <c r="O31" i="218"/>
  <c r="O34" i="218"/>
  <c r="O9" i="218"/>
  <c r="O23" i="218"/>
  <c r="I22" i="218"/>
  <c r="O27" i="218"/>
  <c r="D3" i="218"/>
  <c r="D35" i="218" s="1"/>
  <c r="O16" i="218"/>
  <c r="E22" i="218"/>
  <c r="M7" i="218"/>
  <c r="H3" i="218"/>
  <c r="L3" i="218"/>
  <c r="O5" i="218"/>
  <c r="F3" i="218"/>
  <c r="O8" i="218"/>
  <c r="O11" i="218"/>
  <c r="M14" i="218"/>
  <c r="O18" i="218"/>
  <c r="O21" i="218"/>
  <c r="G22" i="218"/>
  <c r="H22" i="218"/>
  <c r="L22" i="218"/>
  <c r="O32" i="218"/>
  <c r="L35" i="218"/>
  <c r="M26" i="218"/>
  <c r="G35" i="218" l="1"/>
  <c r="F35" i="218"/>
  <c r="O7" i="218"/>
  <c r="O26" i="218"/>
  <c r="K35" i="218"/>
  <c r="J35" i="218"/>
  <c r="I35" i="218"/>
  <c r="E35" i="218"/>
  <c r="M3" i="218"/>
  <c r="M35" i="218" s="1"/>
  <c r="M22" i="218"/>
  <c r="O14" i="218"/>
  <c r="H35" i="218"/>
  <c r="O3" i="218" l="1"/>
  <c r="M57" i="218"/>
  <c r="O22" i="218"/>
  <c r="H14" i="234"/>
  <c r="G14" i="234"/>
  <c r="G7" i="234"/>
  <c r="L26" i="243"/>
  <c r="L22" i="243" s="1"/>
  <c r="L14" i="243"/>
  <c r="L3" i="243" s="1"/>
  <c r="L7" i="243"/>
  <c r="I3" i="243"/>
  <c r="J3" i="243"/>
  <c r="K3" i="243"/>
  <c r="M61" i="239"/>
  <c r="H7" i="239"/>
  <c r="O61" i="241"/>
  <c r="O59" i="241"/>
  <c r="O57" i="241"/>
  <c r="G26" i="241"/>
  <c r="G22" i="241" s="1"/>
  <c r="G14" i="241"/>
  <c r="G7" i="241"/>
  <c r="G3" i="241"/>
  <c r="O61" i="233"/>
  <c r="O57" i="233"/>
  <c r="O61" i="231"/>
  <c r="O57" i="231"/>
  <c r="O45" i="231"/>
  <c r="O61" i="211"/>
  <c r="O59" i="211"/>
  <c r="O57" i="211"/>
  <c r="O61" i="215"/>
  <c r="O59" i="215"/>
  <c r="O57" i="215"/>
  <c r="O61" i="229"/>
  <c r="O60" i="229"/>
  <c r="O57" i="229"/>
  <c r="O45" i="229"/>
  <c r="O61" i="238"/>
  <c r="O45" i="238"/>
  <c r="O45" i="225"/>
  <c r="O61" i="216"/>
  <c r="O60" i="216"/>
  <c r="O57" i="216"/>
  <c r="N57" i="216"/>
  <c r="O45" i="216"/>
  <c r="O61" i="219"/>
  <c r="O59" i="219"/>
  <c r="O57" i="219"/>
  <c r="M61" i="244"/>
  <c r="N53" i="244"/>
  <c r="M53" i="244"/>
  <c r="N46" i="244"/>
  <c r="M46" i="244"/>
  <c r="N39" i="244"/>
  <c r="M39" i="244"/>
  <c r="M34" i="244"/>
  <c r="O34" i="244" s="1"/>
  <c r="M33" i="244"/>
  <c r="O33" i="244" s="1"/>
  <c r="M32" i="244"/>
  <c r="O32" i="244" s="1"/>
  <c r="M31" i="244"/>
  <c r="O31" i="244" s="1"/>
  <c r="M30" i="244"/>
  <c r="O30" i="244" s="1"/>
  <c r="M29" i="244"/>
  <c r="O29" i="244" s="1"/>
  <c r="M28" i="244"/>
  <c r="O28" i="244" s="1"/>
  <c r="M27" i="244"/>
  <c r="O27" i="244" s="1"/>
  <c r="L26" i="244"/>
  <c r="K26" i="244"/>
  <c r="K22" i="244" s="1"/>
  <c r="J26" i="244"/>
  <c r="J22" i="244" s="1"/>
  <c r="I26" i="244"/>
  <c r="I22" i="244" s="1"/>
  <c r="H26" i="244"/>
  <c r="H22" i="244" s="1"/>
  <c r="G26" i="244"/>
  <c r="G22" i="244" s="1"/>
  <c r="F26" i="244"/>
  <c r="F22" i="244" s="1"/>
  <c r="E26" i="244"/>
  <c r="D26" i="244"/>
  <c r="M25" i="244"/>
  <c r="O25" i="244" s="1"/>
  <c r="M24" i="244"/>
  <c r="O24" i="244" s="1"/>
  <c r="M23" i="244"/>
  <c r="O23" i="244" s="1"/>
  <c r="L22" i="244"/>
  <c r="D22" i="244"/>
  <c r="M21" i="244"/>
  <c r="O21" i="244" s="1"/>
  <c r="M20" i="244"/>
  <c r="O20" i="244" s="1"/>
  <c r="M19" i="244"/>
  <c r="O19" i="244" s="1"/>
  <c r="M18" i="244"/>
  <c r="O18" i="244" s="1"/>
  <c r="M17" i="244"/>
  <c r="O17" i="244" s="1"/>
  <c r="M16" i="244"/>
  <c r="O16" i="244" s="1"/>
  <c r="M15" i="244"/>
  <c r="O15" i="244" s="1"/>
  <c r="L14" i="244"/>
  <c r="K14" i="244"/>
  <c r="J14" i="244"/>
  <c r="I14" i="244"/>
  <c r="I3" i="244" s="1"/>
  <c r="H14" i="244"/>
  <c r="G14" i="244"/>
  <c r="F14" i="244"/>
  <c r="E14" i="244"/>
  <c r="D14" i="244"/>
  <c r="O13" i="244"/>
  <c r="M13" i="244"/>
  <c r="O12" i="244"/>
  <c r="M12" i="244"/>
  <c r="O11" i="244"/>
  <c r="M11" i="244"/>
  <c r="O10" i="244"/>
  <c r="M10" i="244"/>
  <c r="M9" i="244"/>
  <c r="O9" i="244" s="1"/>
  <c r="M8" i="244"/>
  <c r="O8" i="244" s="1"/>
  <c r="L7" i="244"/>
  <c r="L3" i="244" s="1"/>
  <c r="L35" i="244" s="1"/>
  <c r="K7" i="244"/>
  <c r="J7" i="244"/>
  <c r="I7" i="244"/>
  <c r="H7" i="244"/>
  <c r="H3" i="244" s="1"/>
  <c r="G7" i="244"/>
  <c r="F7" i="244"/>
  <c r="F3" i="244" s="1"/>
  <c r="E7" i="244"/>
  <c r="D7" i="244"/>
  <c r="D3" i="244" s="1"/>
  <c r="M6" i="244"/>
  <c r="O6" i="244" s="1"/>
  <c r="M5" i="244"/>
  <c r="O5" i="244" s="1"/>
  <c r="M4" i="244"/>
  <c r="O4" i="244" s="1"/>
  <c r="N3" i="244"/>
  <c r="N35" i="244" s="1"/>
  <c r="N57" i="244" s="1"/>
  <c r="K3" i="244"/>
  <c r="G3" i="244"/>
  <c r="M61" i="243"/>
  <c r="O61" i="243" s="1"/>
  <c r="O53" i="243"/>
  <c r="N53" i="243"/>
  <c r="M53" i="243"/>
  <c r="O46" i="243"/>
  <c r="N46" i="243"/>
  <c r="M46" i="243"/>
  <c r="O39" i="243"/>
  <c r="N39" i="243"/>
  <c r="M39" i="243"/>
  <c r="M34" i="243"/>
  <c r="O34" i="243" s="1"/>
  <c r="M33" i="243"/>
  <c r="O33" i="243" s="1"/>
  <c r="M32" i="243"/>
  <c r="O32" i="243" s="1"/>
  <c r="M31" i="243"/>
  <c r="O31" i="243" s="1"/>
  <c r="M30" i="243"/>
  <c r="O30" i="243" s="1"/>
  <c r="M29" i="243"/>
  <c r="O29" i="243" s="1"/>
  <c r="M28" i="243"/>
  <c r="O28" i="243" s="1"/>
  <c r="M27" i="243"/>
  <c r="O27" i="243" s="1"/>
  <c r="K26" i="243"/>
  <c r="K22" i="243" s="1"/>
  <c r="J26" i="243"/>
  <c r="I26" i="243"/>
  <c r="H26" i="243"/>
  <c r="G26" i="243"/>
  <c r="G22" i="243" s="1"/>
  <c r="F26" i="243"/>
  <c r="E26" i="243"/>
  <c r="E22" i="243" s="1"/>
  <c r="D26" i="243"/>
  <c r="O25" i="243"/>
  <c r="M25" i="243"/>
  <c r="M24" i="243"/>
  <c r="O24" i="243" s="1"/>
  <c r="M23" i="243"/>
  <c r="O23" i="243" s="1"/>
  <c r="J22" i="243"/>
  <c r="I22" i="243"/>
  <c r="H22" i="243"/>
  <c r="F22" i="243"/>
  <c r="M21" i="243"/>
  <c r="O21" i="243" s="1"/>
  <c r="M20" i="243"/>
  <c r="O20" i="243" s="1"/>
  <c r="M19" i="243"/>
  <c r="O19" i="243" s="1"/>
  <c r="M18" i="243"/>
  <c r="O18" i="243" s="1"/>
  <c r="M17" i="243"/>
  <c r="O17" i="243" s="1"/>
  <c r="M16" i="243"/>
  <c r="O16" i="243" s="1"/>
  <c r="M15" i="243"/>
  <c r="O15" i="243" s="1"/>
  <c r="K14" i="243"/>
  <c r="J14" i="243"/>
  <c r="I14" i="243"/>
  <c r="H14" i="243"/>
  <c r="G14" i="243"/>
  <c r="F14" i="243"/>
  <c r="E14" i="243"/>
  <c r="D14" i="243"/>
  <c r="M13" i="243"/>
  <c r="O13" i="243" s="1"/>
  <c r="O12" i="243"/>
  <c r="M12" i="243"/>
  <c r="M11" i="243"/>
  <c r="O11" i="243" s="1"/>
  <c r="O10" i="243"/>
  <c r="M10" i="243"/>
  <c r="M9" i="243"/>
  <c r="O9" i="243" s="1"/>
  <c r="M8" i="243"/>
  <c r="O8" i="243" s="1"/>
  <c r="K7" i="243"/>
  <c r="J7" i="243"/>
  <c r="I7" i="243"/>
  <c r="I35" i="243" s="1"/>
  <c r="H7" i="243"/>
  <c r="G7" i="243"/>
  <c r="F7" i="243"/>
  <c r="E7" i="243"/>
  <c r="D7" i="243"/>
  <c r="M6" i="243"/>
  <c r="O6" i="243" s="1"/>
  <c r="M5" i="243"/>
  <c r="O5" i="243" s="1"/>
  <c r="M4" i="243"/>
  <c r="O4" i="243" s="1"/>
  <c r="N3" i="243"/>
  <c r="N35" i="243" s="1"/>
  <c r="N57" i="243" s="1"/>
  <c r="J35" i="243"/>
  <c r="G3" i="243"/>
  <c r="M61" i="242"/>
  <c r="O61" i="242" s="1"/>
  <c r="O53" i="242"/>
  <c r="N53" i="242"/>
  <c r="M53" i="242"/>
  <c r="O46" i="242"/>
  <c r="N46" i="242"/>
  <c r="M46" i="242"/>
  <c r="O39" i="242"/>
  <c r="N39" i="242"/>
  <c r="M39" i="242"/>
  <c r="M34" i="242"/>
  <c r="O34" i="242" s="1"/>
  <c r="M33" i="242"/>
  <c r="O33" i="242" s="1"/>
  <c r="M32" i="242"/>
  <c r="O32" i="242" s="1"/>
  <c r="M31" i="242"/>
  <c r="O31" i="242" s="1"/>
  <c r="M30" i="242"/>
  <c r="O30" i="242" s="1"/>
  <c r="M29" i="242"/>
  <c r="O29" i="242" s="1"/>
  <c r="M28" i="242"/>
  <c r="O28" i="242" s="1"/>
  <c r="M27" i="242"/>
  <c r="O27" i="242" s="1"/>
  <c r="L26" i="242"/>
  <c r="K26" i="242"/>
  <c r="K22" i="242" s="1"/>
  <c r="J26" i="242"/>
  <c r="I26" i="242"/>
  <c r="I22" i="242" s="1"/>
  <c r="H26" i="242"/>
  <c r="H22" i="242" s="1"/>
  <c r="G26" i="242"/>
  <c r="G22" i="242" s="1"/>
  <c r="F26" i="242"/>
  <c r="F22" i="242" s="1"/>
  <c r="E26" i="242"/>
  <c r="D26" i="242"/>
  <c r="D22" i="242" s="1"/>
  <c r="M25" i="242"/>
  <c r="O25" i="242" s="1"/>
  <c r="M24" i="242"/>
  <c r="O24" i="242" s="1"/>
  <c r="M23" i="242"/>
  <c r="O23" i="242" s="1"/>
  <c r="L22" i="242"/>
  <c r="J22" i="242"/>
  <c r="M21" i="242"/>
  <c r="O21" i="242" s="1"/>
  <c r="M20" i="242"/>
  <c r="O20" i="242" s="1"/>
  <c r="M19" i="242"/>
  <c r="O19" i="242" s="1"/>
  <c r="M18" i="242"/>
  <c r="O18" i="242" s="1"/>
  <c r="M17" i="242"/>
  <c r="O17" i="242" s="1"/>
  <c r="M16" i="242"/>
  <c r="O16" i="242" s="1"/>
  <c r="M15" i="242"/>
  <c r="O15" i="242" s="1"/>
  <c r="L14" i="242"/>
  <c r="K14" i="242"/>
  <c r="J14" i="242"/>
  <c r="I14" i="242"/>
  <c r="I3" i="242" s="1"/>
  <c r="I35" i="242" s="1"/>
  <c r="H14" i="242"/>
  <c r="G14" i="242"/>
  <c r="F14" i="242"/>
  <c r="E14" i="242"/>
  <c r="D14" i="242"/>
  <c r="M13" i="242"/>
  <c r="O13" i="242" s="1"/>
  <c r="O12" i="242"/>
  <c r="M12" i="242"/>
  <c r="O11" i="242"/>
  <c r="M11" i="242"/>
  <c r="O10" i="242"/>
  <c r="M10" i="242"/>
  <c r="M9" i="242"/>
  <c r="O9" i="242" s="1"/>
  <c r="M8" i="242"/>
  <c r="O8" i="242" s="1"/>
  <c r="L7" i="242"/>
  <c r="L3" i="242" s="1"/>
  <c r="L35" i="242" s="1"/>
  <c r="K7" i="242"/>
  <c r="J7" i="242"/>
  <c r="I7" i="242"/>
  <c r="H7" i="242"/>
  <c r="H3" i="242" s="1"/>
  <c r="G7" i="242"/>
  <c r="F7" i="242"/>
  <c r="F3" i="242" s="1"/>
  <c r="E7" i="242"/>
  <c r="D7" i="242"/>
  <c r="D3" i="242" s="1"/>
  <c r="M6" i="242"/>
  <c r="O6" i="242" s="1"/>
  <c r="M5" i="242"/>
  <c r="O5" i="242" s="1"/>
  <c r="M4" i="242"/>
  <c r="O4" i="242" s="1"/>
  <c r="N3" i="242"/>
  <c r="N35" i="242" s="1"/>
  <c r="N57" i="242" s="1"/>
  <c r="K3" i="242"/>
  <c r="K35" i="242" s="1"/>
  <c r="J3" i="242"/>
  <c r="J35" i="242" s="1"/>
  <c r="O53" i="241"/>
  <c r="N53" i="241"/>
  <c r="O46" i="241"/>
  <c r="N46" i="241"/>
  <c r="O39" i="241"/>
  <c r="N39" i="241"/>
  <c r="M34" i="241"/>
  <c r="O34" i="241" s="1"/>
  <c r="M33" i="241"/>
  <c r="O33" i="241" s="1"/>
  <c r="M32" i="241"/>
  <c r="O32" i="241" s="1"/>
  <c r="M31" i="241"/>
  <c r="O31" i="241" s="1"/>
  <c r="M30" i="241"/>
  <c r="O30" i="241" s="1"/>
  <c r="M29" i="241"/>
  <c r="O29" i="241" s="1"/>
  <c r="M28" i="241"/>
  <c r="O28" i="241" s="1"/>
  <c r="M27" i="241"/>
  <c r="O27" i="241" s="1"/>
  <c r="L26" i="241"/>
  <c r="L22" i="241" s="1"/>
  <c r="K26" i="241"/>
  <c r="K22" i="241" s="1"/>
  <c r="J26" i="241"/>
  <c r="I26" i="241"/>
  <c r="H26" i="241"/>
  <c r="H22" i="241" s="1"/>
  <c r="F26" i="241"/>
  <c r="F22" i="241" s="1"/>
  <c r="E26" i="241"/>
  <c r="E22" i="241" s="1"/>
  <c r="D26" i="241"/>
  <c r="M25" i="241"/>
  <c r="O25" i="241" s="1"/>
  <c r="M24" i="241"/>
  <c r="O24" i="241" s="1"/>
  <c r="M23" i="241"/>
  <c r="O23" i="241" s="1"/>
  <c r="J22" i="241"/>
  <c r="I22" i="241"/>
  <c r="M21" i="241"/>
  <c r="O21" i="241" s="1"/>
  <c r="M20" i="241"/>
  <c r="O20" i="241" s="1"/>
  <c r="M19" i="241"/>
  <c r="O19" i="241" s="1"/>
  <c r="M18" i="241"/>
  <c r="O18" i="241" s="1"/>
  <c r="M17" i="241"/>
  <c r="O17" i="241" s="1"/>
  <c r="M16" i="241"/>
  <c r="O16" i="241" s="1"/>
  <c r="M15" i="241"/>
  <c r="O15" i="241" s="1"/>
  <c r="L14" i="241"/>
  <c r="K14" i="241"/>
  <c r="J14" i="241"/>
  <c r="I14" i="241"/>
  <c r="H14" i="241"/>
  <c r="F14" i="241"/>
  <c r="E14" i="241"/>
  <c r="D14" i="241"/>
  <c r="M13" i="241"/>
  <c r="O13" i="241" s="1"/>
  <c r="M12" i="241"/>
  <c r="O12" i="241" s="1"/>
  <c r="M11" i="241"/>
  <c r="O11" i="241" s="1"/>
  <c r="M10" i="241"/>
  <c r="O10" i="241" s="1"/>
  <c r="M9" i="241"/>
  <c r="O9" i="241" s="1"/>
  <c r="M8" i="241"/>
  <c r="O8" i="241" s="1"/>
  <c r="L7" i="241"/>
  <c r="L3" i="241" s="1"/>
  <c r="K7" i="241"/>
  <c r="J7" i="241"/>
  <c r="I7" i="241"/>
  <c r="I3" i="241" s="1"/>
  <c r="I35" i="241" s="1"/>
  <c r="H7" i="241"/>
  <c r="F7" i="241"/>
  <c r="E7" i="241"/>
  <c r="E3" i="241" s="1"/>
  <c r="D7" i="241"/>
  <c r="M6" i="241"/>
  <c r="O6" i="241" s="1"/>
  <c r="M5" i="241"/>
  <c r="O5" i="241" s="1"/>
  <c r="M4" i="241"/>
  <c r="O4" i="241" s="1"/>
  <c r="N3" i="241"/>
  <c r="N35" i="241" s="1"/>
  <c r="N57" i="241" s="1"/>
  <c r="K3" i="241"/>
  <c r="K35" i="241" s="1"/>
  <c r="J3" i="241"/>
  <c r="J35" i="241" s="1"/>
  <c r="O61" i="240"/>
  <c r="O53" i="240"/>
  <c r="N53" i="240"/>
  <c r="M53" i="240"/>
  <c r="O46" i="240"/>
  <c r="N46" i="240"/>
  <c r="M46" i="240"/>
  <c r="O39" i="240"/>
  <c r="N39" i="240"/>
  <c r="M39" i="240"/>
  <c r="M34" i="240"/>
  <c r="O34" i="240" s="1"/>
  <c r="M33" i="240"/>
  <c r="O33" i="240" s="1"/>
  <c r="M32" i="240"/>
  <c r="O32" i="240" s="1"/>
  <c r="M31" i="240"/>
  <c r="O31" i="240" s="1"/>
  <c r="M30" i="240"/>
  <c r="O30" i="240" s="1"/>
  <c r="M29" i="240"/>
  <c r="O29" i="240" s="1"/>
  <c r="M28" i="240"/>
  <c r="O28" i="240" s="1"/>
  <c r="M27" i="240"/>
  <c r="O27" i="240" s="1"/>
  <c r="L26" i="240"/>
  <c r="L22" i="240" s="1"/>
  <c r="K26" i="240"/>
  <c r="J26" i="240"/>
  <c r="I26" i="240"/>
  <c r="H26" i="240"/>
  <c r="H22" i="240" s="1"/>
  <c r="G26" i="240"/>
  <c r="F26" i="240"/>
  <c r="E26" i="240"/>
  <c r="D26" i="240"/>
  <c r="D22" i="240" s="1"/>
  <c r="M25" i="240"/>
  <c r="O25" i="240" s="1"/>
  <c r="M24" i="240"/>
  <c r="O24" i="240" s="1"/>
  <c r="M23" i="240"/>
  <c r="O23" i="240" s="1"/>
  <c r="K22" i="240"/>
  <c r="J22" i="240"/>
  <c r="I22" i="240"/>
  <c r="G22" i="240"/>
  <c r="F22" i="240"/>
  <c r="E22" i="240"/>
  <c r="M21" i="240"/>
  <c r="O21" i="240" s="1"/>
  <c r="M20" i="240"/>
  <c r="O20" i="240" s="1"/>
  <c r="M19" i="240"/>
  <c r="O19" i="240" s="1"/>
  <c r="M18" i="240"/>
  <c r="O18" i="240" s="1"/>
  <c r="M17" i="240"/>
  <c r="O17" i="240" s="1"/>
  <c r="M16" i="240"/>
  <c r="O16" i="240" s="1"/>
  <c r="M15" i="240"/>
  <c r="O15" i="240" s="1"/>
  <c r="L14" i="240"/>
  <c r="K14" i="240"/>
  <c r="J14" i="240"/>
  <c r="I14" i="240"/>
  <c r="H14" i="240"/>
  <c r="G14" i="240"/>
  <c r="F14" i="240"/>
  <c r="E14" i="240"/>
  <c r="D14" i="240"/>
  <c r="M13" i="240"/>
  <c r="O13" i="240" s="1"/>
  <c r="O12" i="240"/>
  <c r="M12" i="240"/>
  <c r="O11" i="240"/>
  <c r="M11" i="240"/>
  <c r="O10" i="240"/>
  <c r="M10" i="240"/>
  <c r="M9" i="240"/>
  <c r="O9" i="240" s="1"/>
  <c r="M8" i="240"/>
  <c r="O8" i="240" s="1"/>
  <c r="L7" i="240"/>
  <c r="L3" i="240" s="1"/>
  <c r="K7" i="240"/>
  <c r="J7" i="240"/>
  <c r="I7" i="240"/>
  <c r="H7" i="240"/>
  <c r="G7" i="240"/>
  <c r="F7" i="240"/>
  <c r="E7" i="240"/>
  <c r="D7" i="240"/>
  <c r="M6" i="240"/>
  <c r="O6" i="240" s="1"/>
  <c r="M5" i="240"/>
  <c r="O5" i="240" s="1"/>
  <c r="M4" i="240"/>
  <c r="O4" i="240" s="1"/>
  <c r="N3" i="240"/>
  <c r="N35" i="240" s="1"/>
  <c r="N57" i="240" s="1"/>
  <c r="J3" i="240"/>
  <c r="J35" i="240" s="1"/>
  <c r="I3" i="240"/>
  <c r="I35" i="240" s="1"/>
  <c r="O61" i="239"/>
  <c r="O53" i="239"/>
  <c r="N53" i="239"/>
  <c r="M53" i="239"/>
  <c r="O46" i="239"/>
  <c r="N46" i="239"/>
  <c r="M46" i="239"/>
  <c r="O39" i="239"/>
  <c r="N39" i="239"/>
  <c r="M39" i="239"/>
  <c r="M34" i="239"/>
  <c r="O34" i="239" s="1"/>
  <c r="M33" i="239"/>
  <c r="O33" i="239" s="1"/>
  <c r="M32" i="239"/>
  <c r="O32" i="239" s="1"/>
  <c r="M31" i="239"/>
  <c r="O31" i="239" s="1"/>
  <c r="M30" i="239"/>
  <c r="O30" i="239" s="1"/>
  <c r="M29" i="239"/>
  <c r="O29" i="239" s="1"/>
  <c r="M28" i="239"/>
  <c r="O28" i="239" s="1"/>
  <c r="M27" i="239"/>
  <c r="O27" i="239" s="1"/>
  <c r="L26" i="239"/>
  <c r="L22" i="239" s="1"/>
  <c r="K26" i="239"/>
  <c r="K22" i="239" s="1"/>
  <c r="J26" i="239"/>
  <c r="I26" i="239"/>
  <c r="I22" i="239" s="1"/>
  <c r="H26" i="239"/>
  <c r="H22" i="239" s="1"/>
  <c r="G26" i="239"/>
  <c r="G22" i="239" s="1"/>
  <c r="F26" i="239"/>
  <c r="E26" i="239"/>
  <c r="D26" i="239"/>
  <c r="D22" i="239" s="1"/>
  <c r="M25" i="239"/>
  <c r="O25" i="239" s="1"/>
  <c r="M24" i="239"/>
  <c r="O24" i="239" s="1"/>
  <c r="M23" i="239"/>
  <c r="O23" i="239" s="1"/>
  <c r="J22" i="239"/>
  <c r="F22" i="239"/>
  <c r="M21" i="239"/>
  <c r="O21" i="239" s="1"/>
  <c r="M20" i="239"/>
  <c r="O20" i="239" s="1"/>
  <c r="M19" i="239"/>
  <c r="O19" i="239" s="1"/>
  <c r="M18" i="239"/>
  <c r="O18" i="239" s="1"/>
  <c r="M17" i="239"/>
  <c r="O17" i="239" s="1"/>
  <c r="M16" i="239"/>
  <c r="O16" i="239" s="1"/>
  <c r="M15" i="239"/>
  <c r="O15" i="239" s="1"/>
  <c r="L14" i="239"/>
  <c r="K14" i="239"/>
  <c r="J14" i="239"/>
  <c r="I14" i="239"/>
  <c r="H14" i="239"/>
  <c r="H3" i="239" s="1"/>
  <c r="G14" i="239"/>
  <c r="F14" i="239"/>
  <c r="E14" i="239"/>
  <c r="D14" i="239"/>
  <c r="M13" i="239"/>
  <c r="O13" i="239" s="1"/>
  <c r="O12" i="239"/>
  <c r="M12" i="239"/>
  <c r="M11" i="239"/>
  <c r="O11" i="239" s="1"/>
  <c r="M10" i="239"/>
  <c r="O10" i="239" s="1"/>
  <c r="M9" i="239"/>
  <c r="O9" i="239" s="1"/>
  <c r="M8" i="239"/>
  <c r="O8" i="239" s="1"/>
  <c r="L7" i="239"/>
  <c r="L3" i="239" s="1"/>
  <c r="K7" i="239"/>
  <c r="K3" i="239" s="1"/>
  <c r="K35" i="239" s="1"/>
  <c r="J7" i="239"/>
  <c r="J3" i="239" s="1"/>
  <c r="J35" i="239" s="1"/>
  <c r="I7" i="239"/>
  <c r="G7" i="239"/>
  <c r="F7" i="239"/>
  <c r="E7" i="239"/>
  <c r="D7" i="239"/>
  <c r="D3" i="239" s="1"/>
  <c r="M6" i="239"/>
  <c r="O6" i="239" s="1"/>
  <c r="M5" i="239"/>
  <c r="O5" i="239" s="1"/>
  <c r="M4" i="239"/>
  <c r="O4" i="239" s="1"/>
  <c r="N3" i="239"/>
  <c r="N35" i="239" s="1"/>
  <c r="O53" i="238"/>
  <c r="N53" i="238"/>
  <c r="O46" i="238"/>
  <c r="N46" i="238"/>
  <c r="O39" i="238"/>
  <c r="N39" i="238"/>
  <c r="M34" i="238"/>
  <c r="O34" i="238" s="1"/>
  <c r="M33" i="238"/>
  <c r="O33" i="238" s="1"/>
  <c r="M32" i="238"/>
  <c r="O32" i="238" s="1"/>
  <c r="M31" i="238"/>
  <c r="O31" i="238" s="1"/>
  <c r="M30" i="238"/>
  <c r="O30" i="238" s="1"/>
  <c r="M29" i="238"/>
  <c r="O29" i="238" s="1"/>
  <c r="M28" i="238"/>
  <c r="O28" i="238" s="1"/>
  <c r="M27" i="238"/>
  <c r="O27" i="238" s="1"/>
  <c r="L26" i="238"/>
  <c r="L22" i="238" s="1"/>
  <c r="K26" i="238"/>
  <c r="K22" i="238" s="1"/>
  <c r="J26" i="238"/>
  <c r="J22" i="238" s="1"/>
  <c r="I26" i="238"/>
  <c r="I22" i="238" s="1"/>
  <c r="H26" i="238"/>
  <c r="H22" i="238" s="1"/>
  <c r="G26" i="238"/>
  <c r="G22" i="238" s="1"/>
  <c r="F26" i="238"/>
  <c r="E26" i="238"/>
  <c r="D26" i="238"/>
  <c r="D22" i="238" s="1"/>
  <c r="M25" i="238"/>
  <c r="O25" i="238" s="1"/>
  <c r="M24" i="238"/>
  <c r="O24" i="238" s="1"/>
  <c r="M23" i="238"/>
  <c r="O23" i="238" s="1"/>
  <c r="F22" i="238"/>
  <c r="E22" i="238"/>
  <c r="M21" i="238"/>
  <c r="O21" i="238" s="1"/>
  <c r="M20" i="238"/>
  <c r="O20" i="238" s="1"/>
  <c r="M19" i="238"/>
  <c r="O19" i="238" s="1"/>
  <c r="M18" i="238"/>
  <c r="O18" i="238" s="1"/>
  <c r="M17" i="238"/>
  <c r="O17" i="238" s="1"/>
  <c r="M16" i="238"/>
  <c r="O16" i="238" s="1"/>
  <c r="M15" i="238"/>
  <c r="O15" i="238" s="1"/>
  <c r="L14" i="238"/>
  <c r="K14" i="238"/>
  <c r="J14" i="238"/>
  <c r="I14" i="238"/>
  <c r="H14" i="238"/>
  <c r="G14" i="238"/>
  <c r="F14" i="238"/>
  <c r="E14" i="238"/>
  <c r="E3" i="238" s="1"/>
  <c r="D14" i="238"/>
  <c r="O13" i="238"/>
  <c r="M13" i="238"/>
  <c r="O12" i="238"/>
  <c r="M12" i="238"/>
  <c r="M11" i="238"/>
  <c r="O11" i="238" s="1"/>
  <c r="O10" i="238"/>
  <c r="M10" i="238"/>
  <c r="M9" i="238"/>
  <c r="O9" i="238" s="1"/>
  <c r="M8" i="238"/>
  <c r="O8" i="238" s="1"/>
  <c r="L7" i="238"/>
  <c r="K7" i="238"/>
  <c r="K3" i="238" s="1"/>
  <c r="J7" i="238"/>
  <c r="J3" i="238" s="1"/>
  <c r="I7" i="238"/>
  <c r="H7" i="238"/>
  <c r="H3" i="238" s="1"/>
  <c r="G7" i="238"/>
  <c r="F7" i="238"/>
  <c r="F3" i="238" s="1"/>
  <c r="E7" i="238"/>
  <c r="D7" i="238"/>
  <c r="M6" i="238"/>
  <c r="O6" i="238" s="1"/>
  <c r="M5" i="238"/>
  <c r="O5" i="238" s="1"/>
  <c r="M4" i="238"/>
  <c r="O4" i="238" s="1"/>
  <c r="N3" i="238"/>
  <c r="N35" i="238" s="1"/>
  <c r="N57" i="238" s="1"/>
  <c r="G3" i="238"/>
  <c r="M61" i="237"/>
  <c r="O61" i="237" s="1"/>
  <c r="O53" i="237"/>
  <c r="N53" i="237"/>
  <c r="M53" i="237"/>
  <c r="O46" i="237"/>
  <c r="N46" i="237"/>
  <c r="M46" i="237"/>
  <c r="O39" i="237"/>
  <c r="N39" i="237"/>
  <c r="M39" i="237"/>
  <c r="M34" i="237"/>
  <c r="O34" i="237" s="1"/>
  <c r="M33" i="237"/>
  <c r="O33" i="237" s="1"/>
  <c r="M32" i="237"/>
  <c r="O32" i="237" s="1"/>
  <c r="M31" i="237"/>
  <c r="O31" i="237" s="1"/>
  <c r="M30" i="237"/>
  <c r="O30" i="237" s="1"/>
  <c r="M29" i="237"/>
  <c r="O29" i="237" s="1"/>
  <c r="M28" i="237"/>
  <c r="O28" i="237" s="1"/>
  <c r="M27" i="237"/>
  <c r="O27" i="237" s="1"/>
  <c r="L26" i="237"/>
  <c r="L22" i="237" s="1"/>
  <c r="K26" i="237"/>
  <c r="K22" i="237" s="1"/>
  <c r="J26" i="237"/>
  <c r="I26" i="237"/>
  <c r="H26" i="237"/>
  <c r="H22" i="237" s="1"/>
  <c r="G26" i="237"/>
  <c r="G22" i="237" s="1"/>
  <c r="F26" i="237"/>
  <c r="E26" i="237"/>
  <c r="E22" i="237" s="1"/>
  <c r="D26" i="237"/>
  <c r="D22" i="237" s="1"/>
  <c r="M25" i="237"/>
  <c r="O25" i="237" s="1"/>
  <c r="M24" i="237"/>
  <c r="O24" i="237" s="1"/>
  <c r="M23" i="237"/>
  <c r="O23" i="237" s="1"/>
  <c r="J22" i="237"/>
  <c r="I22" i="237"/>
  <c r="F22" i="237"/>
  <c r="M21" i="237"/>
  <c r="O21" i="237" s="1"/>
  <c r="M20" i="237"/>
  <c r="O20" i="237" s="1"/>
  <c r="M19" i="237"/>
  <c r="O19" i="237" s="1"/>
  <c r="M18" i="237"/>
  <c r="O18" i="237" s="1"/>
  <c r="M17" i="237"/>
  <c r="O17" i="237" s="1"/>
  <c r="M16" i="237"/>
  <c r="O16" i="237" s="1"/>
  <c r="M15" i="237"/>
  <c r="O15" i="237" s="1"/>
  <c r="L14" i="237"/>
  <c r="K14" i="237"/>
  <c r="J14" i="237"/>
  <c r="I14" i="237"/>
  <c r="I3" i="237" s="1"/>
  <c r="I35" i="237" s="1"/>
  <c r="H14" i="237"/>
  <c r="G14" i="237"/>
  <c r="G3" i="237" s="1"/>
  <c r="F14" i="237"/>
  <c r="E14" i="237"/>
  <c r="E3" i="237" s="1"/>
  <c r="D14" i="237"/>
  <c r="O13" i="237"/>
  <c r="M13" i="237"/>
  <c r="O12" i="237"/>
  <c r="M12" i="237"/>
  <c r="M11" i="237"/>
  <c r="O11" i="237" s="1"/>
  <c r="O10" i="237"/>
  <c r="M10" i="237"/>
  <c r="M9" i="237"/>
  <c r="O9" i="237" s="1"/>
  <c r="M8" i="237"/>
  <c r="O8" i="237" s="1"/>
  <c r="L7" i="237"/>
  <c r="K7" i="237"/>
  <c r="J7" i="237"/>
  <c r="I7" i="237"/>
  <c r="H7" i="237"/>
  <c r="G7" i="237"/>
  <c r="F7" i="237"/>
  <c r="E7" i="237"/>
  <c r="D7" i="237"/>
  <c r="M6" i="237"/>
  <c r="O6" i="237" s="1"/>
  <c r="M5" i="237"/>
  <c r="O5" i="237" s="1"/>
  <c r="M4" i="237"/>
  <c r="O4" i="237" s="1"/>
  <c r="N3" i="237"/>
  <c r="N35" i="237" s="1"/>
  <c r="N57" i="237" s="1"/>
  <c r="K3" i="237"/>
  <c r="J3" i="237"/>
  <c r="J35" i="237" s="1"/>
  <c r="F3" i="237"/>
  <c r="M61" i="236"/>
  <c r="O53" i="236"/>
  <c r="N53" i="236"/>
  <c r="M53" i="236"/>
  <c r="N46" i="236"/>
  <c r="M46" i="236"/>
  <c r="O39" i="236"/>
  <c r="N39" i="236"/>
  <c r="M39" i="236"/>
  <c r="M34" i="236"/>
  <c r="O34" i="236" s="1"/>
  <c r="M33" i="236"/>
  <c r="O33" i="236" s="1"/>
  <c r="M32" i="236"/>
  <c r="O32" i="236" s="1"/>
  <c r="M31" i="236"/>
  <c r="O31" i="236" s="1"/>
  <c r="M30" i="236"/>
  <c r="O30" i="236" s="1"/>
  <c r="M29" i="236"/>
  <c r="O29" i="236" s="1"/>
  <c r="M28" i="236"/>
  <c r="O28" i="236" s="1"/>
  <c r="M27" i="236"/>
  <c r="O27" i="236" s="1"/>
  <c r="L26" i="236"/>
  <c r="K26" i="236"/>
  <c r="K22" i="236" s="1"/>
  <c r="J26" i="236"/>
  <c r="I26" i="236"/>
  <c r="H26" i="236"/>
  <c r="H22" i="236" s="1"/>
  <c r="G26" i="236"/>
  <c r="G22" i="236" s="1"/>
  <c r="F26" i="236"/>
  <c r="E26" i="236"/>
  <c r="D26" i="236"/>
  <c r="M26" i="236" s="1"/>
  <c r="O26" i="236" s="1"/>
  <c r="M25" i="236"/>
  <c r="O25" i="236" s="1"/>
  <c r="M24" i="236"/>
  <c r="O24" i="236" s="1"/>
  <c r="O23" i="236"/>
  <c r="M23" i="236"/>
  <c r="L22" i="236"/>
  <c r="J22" i="236"/>
  <c r="I22" i="236"/>
  <c r="E22" i="236"/>
  <c r="M21" i="236"/>
  <c r="O21" i="236" s="1"/>
  <c r="M20" i="236"/>
  <c r="O20" i="236" s="1"/>
  <c r="M19" i="236"/>
  <c r="O19" i="236" s="1"/>
  <c r="M18" i="236"/>
  <c r="O18" i="236" s="1"/>
  <c r="M17" i="236"/>
  <c r="O17" i="236" s="1"/>
  <c r="M16" i="236"/>
  <c r="O16" i="236" s="1"/>
  <c r="M15" i="236"/>
  <c r="O15" i="236" s="1"/>
  <c r="L14" i="236"/>
  <c r="K14" i="236"/>
  <c r="J14" i="236"/>
  <c r="I14" i="236"/>
  <c r="H14" i="236"/>
  <c r="G14" i="236"/>
  <c r="F14" i="236"/>
  <c r="E14" i="236"/>
  <c r="D14" i="236"/>
  <c r="M13" i="236"/>
  <c r="O13" i="236" s="1"/>
  <c r="O12" i="236"/>
  <c r="M12" i="236"/>
  <c r="M11" i="236"/>
  <c r="O11" i="236" s="1"/>
  <c r="M10" i="236"/>
  <c r="O10" i="236" s="1"/>
  <c r="M9" i="236"/>
  <c r="O9" i="236" s="1"/>
  <c r="M8" i="236"/>
  <c r="O8" i="236" s="1"/>
  <c r="L7" i="236"/>
  <c r="L3" i="236" s="1"/>
  <c r="L35" i="236" s="1"/>
  <c r="K7" i="236"/>
  <c r="J7" i="236"/>
  <c r="I7" i="236"/>
  <c r="I3" i="236" s="1"/>
  <c r="I35" i="236" s="1"/>
  <c r="H7" i="236"/>
  <c r="G7" i="236"/>
  <c r="F7" i="236"/>
  <c r="E7" i="236"/>
  <c r="E3" i="236" s="1"/>
  <c r="E35" i="236" s="1"/>
  <c r="D7" i="236"/>
  <c r="M7" i="236" s="1"/>
  <c r="O7" i="236" s="1"/>
  <c r="O6" i="236"/>
  <c r="M6" i="236"/>
  <c r="M5" i="236"/>
  <c r="O5" i="236" s="1"/>
  <c r="M4" i="236"/>
  <c r="O4" i="236" s="1"/>
  <c r="N3" i="236"/>
  <c r="N35" i="236" s="1"/>
  <c r="N57" i="236" s="1"/>
  <c r="K3" i="236"/>
  <c r="J3" i="236"/>
  <c r="J35" i="236" s="1"/>
  <c r="O53" i="235"/>
  <c r="N53" i="235"/>
  <c r="O46" i="235"/>
  <c r="N46" i="235"/>
  <c r="O39" i="235"/>
  <c r="N39" i="235"/>
  <c r="N35" i="235"/>
  <c r="N57" i="235" s="1"/>
  <c r="M34" i="235"/>
  <c r="O34" i="235" s="1"/>
  <c r="M33" i="235"/>
  <c r="O33" i="235" s="1"/>
  <c r="M32" i="235"/>
  <c r="O32" i="235" s="1"/>
  <c r="M31" i="235"/>
  <c r="O31" i="235" s="1"/>
  <c r="M30" i="235"/>
  <c r="O30" i="235" s="1"/>
  <c r="M29" i="235"/>
  <c r="O29" i="235" s="1"/>
  <c r="M28" i="235"/>
  <c r="O28" i="235" s="1"/>
  <c r="M27" i="235"/>
  <c r="O27" i="235" s="1"/>
  <c r="L26" i="235"/>
  <c r="K26" i="235"/>
  <c r="J26" i="235"/>
  <c r="I26" i="235"/>
  <c r="I22" i="235" s="1"/>
  <c r="H26" i="235"/>
  <c r="H22" i="235" s="1"/>
  <c r="G26" i="235"/>
  <c r="G22" i="235" s="1"/>
  <c r="F26" i="235"/>
  <c r="F22" i="235" s="1"/>
  <c r="E26" i="235"/>
  <c r="E22" i="235" s="1"/>
  <c r="D26" i="235"/>
  <c r="D22" i="235" s="1"/>
  <c r="M25" i="235"/>
  <c r="O25" i="235" s="1"/>
  <c r="M24" i="235"/>
  <c r="O24" i="235" s="1"/>
  <c r="M23" i="235"/>
  <c r="O23" i="235" s="1"/>
  <c r="L22" i="235"/>
  <c r="K22" i="235"/>
  <c r="J22" i="235"/>
  <c r="M21" i="235"/>
  <c r="O21" i="235" s="1"/>
  <c r="M20" i="235"/>
  <c r="O20" i="235" s="1"/>
  <c r="M19" i="235"/>
  <c r="O19" i="235" s="1"/>
  <c r="M18" i="235"/>
  <c r="O18" i="235" s="1"/>
  <c r="M17" i="235"/>
  <c r="O17" i="235" s="1"/>
  <c r="M16" i="235"/>
  <c r="O16" i="235" s="1"/>
  <c r="M15" i="235"/>
  <c r="O15" i="235" s="1"/>
  <c r="L14" i="235"/>
  <c r="K14" i="235"/>
  <c r="J14" i="235"/>
  <c r="I14" i="235"/>
  <c r="H14" i="235"/>
  <c r="G14" i="235"/>
  <c r="F14" i="235"/>
  <c r="E14" i="235"/>
  <c r="D14" i="235"/>
  <c r="M13" i="235"/>
  <c r="O13" i="235" s="1"/>
  <c r="M12" i="235"/>
  <c r="O12" i="235" s="1"/>
  <c r="M11" i="235"/>
  <c r="O11" i="235" s="1"/>
  <c r="M10" i="235"/>
  <c r="O10" i="235" s="1"/>
  <c r="M9" i="235"/>
  <c r="O9" i="235" s="1"/>
  <c r="M8" i="235"/>
  <c r="O8" i="235" s="1"/>
  <c r="L7" i="235"/>
  <c r="K7" i="235"/>
  <c r="K3" i="235" s="1"/>
  <c r="K35" i="235" s="1"/>
  <c r="J7" i="235"/>
  <c r="J3" i="235" s="1"/>
  <c r="J35" i="235" s="1"/>
  <c r="I7" i="235"/>
  <c r="I3" i="235" s="1"/>
  <c r="I35" i="235" s="1"/>
  <c r="H7" i="235"/>
  <c r="H3" i="235" s="1"/>
  <c r="G7" i="235"/>
  <c r="F7" i="235"/>
  <c r="F3" i="235" s="1"/>
  <c r="F35" i="235" s="1"/>
  <c r="E7" i="235"/>
  <c r="E3" i="235" s="1"/>
  <c r="D7" i="235"/>
  <c r="M6" i="235"/>
  <c r="O6" i="235" s="1"/>
  <c r="M5" i="235"/>
  <c r="O5" i="235" s="1"/>
  <c r="M4" i="235"/>
  <c r="O4" i="235" s="1"/>
  <c r="N3" i="235"/>
  <c r="L3" i="235"/>
  <c r="L35" i="235" s="1"/>
  <c r="M61" i="234"/>
  <c r="O61" i="234" s="1"/>
  <c r="O53" i="234"/>
  <c r="N53" i="234"/>
  <c r="M53" i="234"/>
  <c r="O46" i="234"/>
  <c r="N46" i="234"/>
  <c r="M46" i="234"/>
  <c r="O39" i="234"/>
  <c r="N39" i="234"/>
  <c r="M39" i="234"/>
  <c r="M34" i="234"/>
  <c r="O34" i="234" s="1"/>
  <c r="M33" i="234"/>
  <c r="O33" i="234" s="1"/>
  <c r="M32" i="234"/>
  <c r="O32" i="234" s="1"/>
  <c r="M31" i="234"/>
  <c r="O31" i="234" s="1"/>
  <c r="M30" i="234"/>
  <c r="O30" i="234" s="1"/>
  <c r="M29" i="234"/>
  <c r="O29" i="234" s="1"/>
  <c r="M28" i="234"/>
  <c r="O28" i="234" s="1"/>
  <c r="M27" i="234"/>
  <c r="O27" i="234" s="1"/>
  <c r="L26" i="234"/>
  <c r="K26" i="234"/>
  <c r="J26" i="234"/>
  <c r="I26" i="234"/>
  <c r="I22" i="234" s="1"/>
  <c r="H26" i="234"/>
  <c r="G26" i="234"/>
  <c r="F26" i="234"/>
  <c r="F22" i="234" s="1"/>
  <c r="E26" i="234"/>
  <c r="E22" i="234" s="1"/>
  <c r="D26" i="234"/>
  <c r="M25" i="234"/>
  <c r="O25" i="234" s="1"/>
  <c r="M24" i="234"/>
  <c r="O24" i="234" s="1"/>
  <c r="M23" i="234"/>
  <c r="O23" i="234" s="1"/>
  <c r="L22" i="234"/>
  <c r="K22" i="234"/>
  <c r="J22" i="234"/>
  <c r="H22" i="234"/>
  <c r="G22" i="234"/>
  <c r="D22" i="234"/>
  <c r="M21" i="234"/>
  <c r="O21" i="234" s="1"/>
  <c r="M20" i="234"/>
  <c r="O20" i="234" s="1"/>
  <c r="M19" i="234"/>
  <c r="O19" i="234" s="1"/>
  <c r="M18" i="234"/>
  <c r="O18" i="234" s="1"/>
  <c r="M17" i="234"/>
  <c r="O17" i="234" s="1"/>
  <c r="M16" i="234"/>
  <c r="O16" i="234" s="1"/>
  <c r="M15" i="234"/>
  <c r="O15" i="234" s="1"/>
  <c r="L14" i="234"/>
  <c r="K14" i="234"/>
  <c r="J14" i="234"/>
  <c r="J3" i="234" s="1"/>
  <c r="J35" i="234" s="1"/>
  <c r="I14" i="234"/>
  <c r="F14" i="234"/>
  <c r="E14" i="234"/>
  <c r="D14" i="234"/>
  <c r="M13" i="234"/>
  <c r="O13" i="234" s="1"/>
  <c r="M12" i="234"/>
  <c r="O12" i="234" s="1"/>
  <c r="O11" i="234"/>
  <c r="M11" i="234"/>
  <c r="M10" i="234"/>
  <c r="O10" i="234" s="1"/>
  <c r="M9" i="234"/>
  <c r="O9" i="234" s="1"/>
  <c r="M8" i="234"/>
  <c r="O8" i="234" s="1"/>
  <c r="L7" i="234"/>
  <c r="K7" i="234"/>
  <c r="J7" i="234"/>
  <c r="I7" i="234"/>
  <c r="H7" i="234"/>
  <c r="F7" i="234"/>
  <c r="E7" i="234"/>
  <c r="E3" i="234" s="1"/>
  <c r="D7" i="234"/>
  <c r="M6" i="234"/>
  <c r="O6" i="234" s="1"/>
  <c r="M5" i="234"/>
  <c r="O5" i="234" s="1"/>
  <c r="M4" i="234"/>
  <c r="O4" i="234" s="1"/>
  <c r="N3" i="234"/>
  <c r="N35" i="234" s="1"/>
  <c r="N57" i="234" s="1"/>
  <c r="K3" i="234"/>
  <c r="K35" i="234" s="1"/>
  <c r="H3" i="234"/>
  <c r="G3" i="234"/>
  <c r="O53" i="233"/>
  <c r="N53" i="233"/>
  <c r="O46" i="233"/>
  <c r="N46" i="233"/>
  <c r="O39" i="233"/>
  <c r="N39" i="233"/>
  <c r="M34" i="233"/>
  <c r="O34" i="233" s="1"/>
  <c r="M33" i="233"/>
  <c r="O33" i="233" s="1"/>
  <c r="M32" i="233"/>
  <c r="O32" i="233" s="1"/>
  <c r="M31" i="233"/>
  <c r="O31" i="233" s="1"/>
  <c r="M30" i="233"/>
  <c r="O30" i="233" s="1"/>
  <c r="M29" i="233"/>
  <c r="O29" i="233" s="1"/>
  <c r="M28" i="233"/>
  <c r="O28" i="233" s="1"/>
  <c r="M27" i="233"/>
  <c r="O27" i="233" s="1"/>
  <c r="L26" i="233"/>
  <c r="K26" i="233"/>
  <c r="K22" i="233" s="1"/>
  <c r="J26" i="233"/>
  <c r="I26" i="233"/>
  <c r="I22" i="233" s="1"/>
  <c r="H26" i="233"/>
  <c r="G26" i="233"/>
  <c r="G22" i="233" s="1"/>
  <c r="F26" i="233"/>
  <c r="F22" i="233" s="1"/>
  <c r="E26" i="233"/>
  <c r="D26" i="233"/>
  <c r="D22" i="233" s="1"/>
  <c r="M25" i="233"/>
  <c r="O25" i="233" s="1"/>
  <c r="O24" i="233"/>
  <c r="M24" i="233"/>
  <c r="O23" i="233"/>
  <c r="M23" i="233"/>
  <c r="L22" i="233"/>
  <c r="J22" i="233"/>
  <c r="H22" i="233"/>
  <c r="M21" i="233"/>
  <c r="O21" i="233" s="1"/>
  <c r="M20" i="233"/>
  <c r="O20" i="233" s="1"/>
  <c r="M19" i="233"/>
  <c r="O19" i="233" s="1"/>
  <c r="M18" i="233"/>
  <c r="O18" i="233" s="1"/>
  <c r="M17" i="233"/>
  <c r="O17" i="233" s="1"/>
  <c r="M16" i="233"/>
  <c r="O16" i="233" s="1"/>
  <c r="M15" i="233"/>
  <c r="O15" i="233" s="1"/>
  <c r="L14" i="233"/>
  <c r="K14" i="233"/>
  <c r="K3" i="233" s="1"/>
  <c r="J14" i="233"/>
  <c r="I14" i="233"/>
  <c r="H14" i="233"/>
  <c r="G14" i="233"/>
  <c r="G3" i="233" s="1"/>
  <c r="F14" i="233"/>
  <c r="E14" i="233"/>
  <c r="E3" i="233" s="1"/>
  <c r="D14" i="233"/>
  <c r="O13" i="233"/>
  <c r="M13" i="233"/>
  <c r="O12" i="233"/>
  <c r="M12" i="233"/>
  <c r="O11" i="233"/>
  <c r="M11" i="233"/>
  <c r="O10" i="233"/>
  <c r="M10" i="233"/>
  <c r="M9" i="233"/>
  <c r="O9" i="233" s="1"/>
  <c r="M8" i="233"/>
  <c r="O8" i="233" s="1"/>
  <c r="L7" i="233"/>
  <c r="L3" i="233" s="1"/>
  <c r="L35" i="233" s="1"/>
  <c r="K7" i="233"/>
  <c r="J7" i="233"/>
  <c r="I7" i="233"/>
  <c r="H7" i="233"/>
  <c r="H3" i="233" s="1"/>
  <c r="H35" i="233" s="1"/>
  <c r="G7" i="233"/>
  <c r="F7" i="233"/>
  <c r="E7" i="233"/>
  <c r="D7" i="233"/>
  <c r="D3" i="233" s="1"/>
  <c r="M6" i="233"/>
  <c r="O6" i="233" s="1"/>
  <c r="M5" i="233"/>
  <c r="O5" i="233" s="1"/>
  <c r="M4" i="233"/>
  <c r="O4" i="233" s="1"/>
  <c r="N3" i="233"/>
  <c r="N35" i="233" s="1"/>
  <c r="N57" i="233" s="1"/>
  <c r="J3" i="233"/>
  <c r="J35" i="233" s="1"/>
  <c r="F3" i="233"/>
  <c r="O61" i="232"/>
  <c r="O53" i="232"/>
  <c r="N53" i="232"/>
  <c r="M53" i="232"/>
  <c r="O46" i="232"/>
  <c r="N46" i="232"/>
  <c r="M46" i="232"/>
  <c r="O39" i="232"/>
  <c r="N39" i="232"/>
  <c r="M39" i="232"/>
  <c r="M34" i="232"/>
  <c r="O34" i="232" s="1"/>
  <c r="M33" i="232"/>
  <c r="O33" i="232" s="1"/>
  <c r="M32" i="232"/>
  <c r="O32" i="232" s="1"/>
  <c r="M31" i="232"/>
  <c r="O31" i="232" s="1"/>
  <c r="M30" i="232"/>
  <c r="O30" i="232" s="1"/>
  <c r="M29" i="232"/>
  <c r="O29" i="232" s="1"/>
  <c r="M28" i="232"/>
  <c r="O28" i="232" s="1"/>
  <c r="M27" i="232"/>
  <c r="O27" i="232" s="1"/>
  <c r="L26" i="232"/>
  <c r="K26" i="232"/>
  <c r="K22" i="232" s="1"/>
  <c r="J26" i="232"/>
  <c r="I26" i="232"/>
  <c r="H26" i="232"/>
  <c r="G26" i="232"/>
  <c r="G22" i="232" s="1"/>
  <c r="F26" i="232"/>
  <c r="F22" i="232" s="1"/>
  <c r="E26" i="232"/>
  <c r="D26" i="232"/>
  <c r="O25" i="232"/>
  <c r="M25" i="232"/>
  <c r="M24" i="232"/>
  <c r="O24" i="232" s="1"/>
  <c r="M23" i="232"/>
  <c r="O23" i="232" s="1"/>
  <c r="L22" i="232"/>
  <c r="J22" i="232"/>
  <c r="I22" i="232"/>
  <c r="H22" i="232"/>
  <c r="E22" i="232"/>
  <c r="D22" i="232"/>
  <c r="M21" i="232"/>
  <c r="O21" i="232" s="1"/>
  <c r="M20" i="232"/>
  <c r="O20" i="232" s="1"/>
  <c r="M19" i="232"/>
  <c r="O19" i="232" s="1"/>
  <c r="M18" i="232"/>
  <c r="O18" i="232" s="1"/>
  <c r="M17" i="232"/>
  <c r="O17" i="232" s="1"/>
  <c r="M16" i="232"/>
  <c r="O16" i="232" s="1"/>
  <c r="M15" i="232"/>
  <c r="O15" i="232" s="1"/>
  <c r="L14" i="232"/>
  <c r="K14" i="232"/>
  <c r="J14" i="232"/>
  <c r="I14" i="232"/>
  <c r="H14" i="232"/>
  <c r="G14" i="232"/>
  <c r="F14" i="232"/>
  <c r="E14" i="232"/>
  <c r="D14" i="232"/>
  <c r="M13" i="232"/>
  <c r="O13" i="232" s="1"/>
  <c r="O12" i="232"/>
  <c r="M12" i="232"/>
  <c r="M11" i="232"/>
  <c r="O11" i="232" s="1"/>
  <c r="O10" i="232"/>
  <c r="M10" i="232"/>
  <c r="M9" i="232"/>
  <c r="O9" i="232" s="1"/>
  <c r="O8" i="232"/>
  <c r="M8" i="232"/>
  <c r="L7" i="232"/>
  <c r="L3" i="232" s="1"/>
  <c r="L35" i="232" s="1"/>
  <c r="K7" i="232"/>
  <c r="J7" i="232"/>
  <c r="I7" i="232"/>
  <c r="I3" i="232" s="1"/>
  <c r="I35" i="232" s="1"/>
  <c r="H7" i="232"/>
  <c r="H3" i="232" s="1"/>
  <c r="H35" i="232" s="1"/>
  <c r="G7" i="232"/>
  <c r="F7" i="232"/>
  <c r="E7" i="232"/>
  <c r="E3" i="232" s="1"/>
  <c r="E35" i="232" s="1"/>
  <c r="D7" i="232"/>
  <c r="D3" i="232" s="1"/>
  <c r="M6" i="232"/>
  <c r="O6" i="232" s="1"/>
  <c r="M5" i="232"/>
  <c r="O5" i="232" s="1"/>
  <c r="M4" i="232"/>
  <c r="O4" i="232" s="1"/>
  <c r="N3" i="232"/>
  <c r="N35" i="232" s="1"/>
  <c r="N57" i="232" s="1"/>
  <c r="K3" i="232"/>
  <c r="J3" i="232"/>
  <c r="J35" i="232" s="1"/>
  <c r="G3" i="232"/>
  <c r="F3" i="232"/>
  <c r="O53" i="231"/>
  <c r="N53" i="231"/>
  <c r="O46" i="231"/>
  <c r="N46" i="231"/>
  <c r="O39" i="231"/>
  <c r="N39" i="231"/>
  <c r="M34" i="231"/>
  <c r="O34" i="231" s="1"/>
  <c r="M33" i="231"/>
  <c r="O33" i="231" s="1"/>
  <c r="M32" i="231"/>
  <c r="O32" i="231" s="1"/>
  <c r="M31" i="231"/>
  <c r="O31" i="231" s="1"/>
  <c r="M30" i="231"/>
  <c r="O30" i="231" s="1"/>
  <c r="M29" i="231"/>
  <c r="O29" i="231" s="1"/>
  <c r="M28" i="231"/>
  <c r="O28" i="231" s="1"/>
  <c r="M27" i="231"/>
  <c r="O27" i="231" s="1"/>
  <c r="L26" i="231"/>
  <c r="K26" i="231"/>
  <c r="K22" i="231" s="1"/>
  <c r="J26" i="231"/>
  <c r="I26" i="231"/>
  <c r="H26" i="231"/>
  <c r="G26" i="231"/>
  <c r="G22" i="231" s="1"/>
  <c r="F26" i="231"/>
  <c r="E26" i="231"/>
  <c r="D26" i="231"/>
  <c r="M25" i="231"/>
  <c r="O25" i="231" s="1"/>
  <c r="O24" i="231"/>
  <c r="M24" i="231"/>
  <c r="M23" i="231"/>
  <c r="O23" i="231" s="1"/>
  <c r="L22" i="231"/>
  <c r="J22" i="231"/>
  <c r="I22" i="231"/>
  <c r="H22" i="231"/>
  <c r="F22" i="231"/>
  <c r="E22" i="231"/>
  <c r="D22" i="231"/>
  <c r="M21" i="231"/>
  <c r="O21" i="231" s="1"/>
  <c r="M20" i="231"/>
  <c r="O20" i="231" s="1"/>
  <c r="O19" i="231"/>
  <c r="M19" i="231"/>
  <c r="M18" i="231"/>
  <c r="O18" i="231" s="1"/>
  <c r="M17" i="231"/>
  <c r="O17" i="231" s="1"/>
  <c r="M16" i="231"/>
  <c r="O16" i="231" s="1"/>
  <c r="M15" i="231"/>
  <c r="O15" i="231" s="1"/>
  <c r="L14" i="231"/>
  <c r="K14" i="231"/>
  <c r="J14" i="231"/>
  <c r="I14" i="231"/>
  <c r="H14" i="231"/>
  <c r="G14" i="231"/>
  <c r="F14" i="231"/>
  <c r="E14" i="231"/>
  <c r="D14" i="231"/>
  <c r="M13" i="231"/>
  <c r="O13" i="231" s="1"/>
  <c r="O12" i="231"/>
  <c r="M12" i="231"/>
  <c r="M11" i="231"/>
  <c r="O11" i="231" s="1"/>
  <c r="M10" i="231"/>
  <c r="O10" i="231" s="1"/>
  <c r="M9" i="231"/>
  <c r="O9" i="231" s="1"/>
  <c r="M8" i="231"/>
  <c r="O8" i="231" s="1"/>
  <c r="L7" i="231"/>
  <c r="K7" i="231"/>
  <c r="J7" i="231"/>
  <c r="I7" i="231"/>
  <c r="H7" i="231"/>
  <c r="G7" i="231"/>
  <c r="F7" i="231"/>
  <c r="E7" i="231"/>
  <c r="D7" i="231"/>
  <c r="M6" i="231"/>
  <c r="O6" i="231" s="1"/>
  <c r="M5" i="231"/>
  <c r="O5" i="231" s="1"/>
  <c r="M4" i="231"/>
  <c r="O4" i="231" s="1"/>
  <c r="N3" i="231"/>
  <c r="N35" i="231" s="1"/>
  <c r="N57" i="231" s="1"/>
  <c r="O53" i="230"/>
  <c r="N53" i="230"/>
  <c r="O46" i="230"/>
  <c r="O57" i="230" s="1"/>
  <c r="N46" i="230"/>
  <c r="O39" i="230"/>
  <c r="N39" i="230"/>
  <c r="M34" i="230"/>
  <c r="O34" i="230" s="1"/>
  <c r="M33" i="230"/>
  <c r="O33" i="230" s="1"/>
  <c r="M32" i="230"/>
  <c r="O32" i="230" s="1"/>
  <c r="M31" i="230"/>
  <c r="O31" i="230" s="1"/>
  <c r="M30" i="230"/>
  <c r="O30" i="230" s="1"/>
  <c r="M29" i="230"/>
  <c r="O29" i="230" s="1"/>
  <c r="M28" i="230"/>
  <c r="O28" i="230" s="1"/>
  <c r="M27" i="230"/>
  <c r="O27" i="230" s="1"/>
  <c r="L26" i="230"/>
  <c r="K26" i="230"/>
  <c r="K22" i="230" s="1"/>
  <c r="J26" i="230"/>
  <c r="I26" i="230"/>
  <c r="H26" i="230"/>
  <c r="H22" i="230" s="1"/>
  <c r="G26" i="230"/>
  <c r="G22" i="230" s="1"/>
  <c r="F26" i="230"/>
  <c r="F22" i="230" s="1"/>
  <c r="E26" i="230"/>
  <c r="E22" i="230" s="1"/>
  <c r="D26" i="230"/>
  <c r="M26" i="230" s="1"/>
  <c r="O26" i="230" s="1"/>
  <c r="O25" i="230"/>
  <c r="M25" i="230"/>
  <c r="M24" i="230"/>
  <c r="O24" i="230" s="1"/>
  <c r="M23" i="230"/>
  <c r="O23" i="230" s="1"/>
  <c r="L22" i="230"/>
  <c r="J22" i="230"/>
  <c r="I22" i="230"/>
  <c r="M21" i="230"/>
  <c r="O21" i="230" s="1"/>
  <c r="M20" i="230"/>
  <c r="O20" i="230" s="1"/>
  <c r="M19" i="230"/>
  <c r="O19" i="230" s="1"/>
  <c r="M18" i="230"/>
  <c r="O18" i="230" s="1"/>
  <c r="M17" i="230"/>
  <c r="O17" i="230" s="1"/>
  <c r="M16" i="230"/>
  <c r="O16" i="230" s="1"/>
  <c r="M15" i="230"/>
  <c r="O15" i="230" s="1"/>
  <c r="L14" i="230"/>
  <c r="K14" i="230"/>
  <c r="J14" i="230"/>
  <c r="I14" i="230"/>
  <c r="H14" i="230"/>
  <c r="G14" i="230"/>
  <c r="F14" i="230"/>
  <c r="E14" i="230"/>
  <c r="D14" i="230"/>
  <c r="M13" i="230"/>
  <c r="O13" i="230" s="1"/>
  <c r="O12" i="230"/>
  <c r="M12" i="230"/>
  <c r="M11" i="230"/>
  <c r="O11" i="230" s="1"/>
  <c r="M10" i="230"/>
  <c r="O10" i="230" s="1"/>
  <c r="O9" i="230"/>
  <c r="M8" i="230"/>
  <c r="O8" i="230" s="1"/>
  <c r="L7" i="230"/>
  <c r="L3" i="230" s="1"/>
  <c r="L35" i="230" s="1"/>
  <c r="K7" i="230"/>
  <c r="K3" i="230" s="1"/>
  <c r="K35" i="230" s="1"/>
  <c r="J7" i="230"/>
  <c r="J3" i="230" s="1"/>
  <c r="J35" i="230" s="1"/>
  <c r="I7" i="230"/>
  <c r="I3" i="230" s="1"/>
  <c r="I35" i="230" s="1"/>
  <c r="H7" i="230"/>
  <c r="H3" i="230" s="1"/>
  <c r="G7" i="230"/>
  <c r="G3" i="230" s="1"/>
  <c r="G35" i="230" s="1"/>
  <c r="F7" i="230"/>
  <c r="E7" i="230"/>
  <c r="D7" i="230"/>
  <c r="M6" i="230"/>
  <c r="O6" i="230" s="1"/>
  <c r="M5" i="230"/>
  <c r="O5" i="230" s="1"/>
  <c r="M4" i="230"/>
  <c r="O4" i="230" s="1"/>
  <c r="N3" i="230"/>
  <c r="N35" i="230" s="1"/>
  <c r="N57" i="230" s="1"/>
  <c r="O53" i="229"/>
  <c r="N53" i="229"/>
  <c r="O46" i="229"/>
  <c r="N46" i="229"/>
  <c r="O39" i="229"/>
  <c r="N39" i="229"/>
  <c r="M34" i="229"/>
  <c r="O34" i="229" s="1"/>
  <c r="M33" i="229"/>
  <c r="O33" i="229" s="1"/>
  <c r="M32" i="229"/>
  <c r="O32" i="229" s="1"/>
  <c r="M31" i="229"/>
  <c r="O31" i="229" s="1"/>
  <c r="M30" i="229"/>
  <c r="O30" i="229" s="1"/>
  <c r="M29" i="229"/>
  <c r="O29" i="229" s="1"/>
  <c r="M28" i="229"/>
  <c r="O28" i="229" s="1"/>
  <c r="M27" i="229"/>
  <c r="O27" i="229" s="1"/>
  <c r="L26" i="229"/>
  <c r="K26" i="229"/>
  <c r="K22" i="229" s="1"/>
  <c r="J26" i="229"/>
  <c r="J22" i="229" s="1"/>
  <c r="I26" i="229"/>
  <c r="I22" i="229" s="1"/>
  <c r="H26" i="229"/>
  <c r="G26" i="229"/>
  <c r="G22" i="229" s="1"/>
  <c r="F26" i="229"/>
  <c r="F22" i="229" s="1"/>
  <c r="E26" i="229"/>
  <c r="M26" i="229" s="1"/>
  <c r="O26" i="229" s="1"/>
  <c r="D26" i="229"/>
  <c r="O25" i="229"/>
  <c r="M25" i="229"/>
  <c r="M24" i="229"/>
  <c r="O24" i="229" s="1"/>
  <c r="M23" i="229"/>
  <c r="O23" i="229" s="1"/>
  <c r="L22" i="229"/>
  <c r="H22" i="229"/>
  <c r="D22" i="229"/>
  <c r="M21" i="229"/>
  <c r="O21" i="229" s="1"/>
  <c r="M20" i="229"/>
  <c r="O20" i="229" s="1"/>
  <c r="M19" i="229"/>
  <c r="O19" i="229" s="1"/>
  <c r="M18" i="229"/>
  <c r="O18" i="229" s="1"/>
  <c r="M17" i="229"/>
  <c r="O17" i="229" s="1"/>
  <c r="M16" i="229"/>
  <c r="O16" i="229" s="1"/>
  <c r="M15" i="229"/>
  <c r="O15" i="229" s="1"/>
  <c r="L14" i="229"/>
  <c r="K14" i="229"/>
  <c r="J14" i="229"/>
  <c r="I14" i="229"/>
  <c r="H14" i="229"/>
  <c r="G14" i="229"/>
  <c r="F14" i="229"/>
  <c r="E14" i="229"/>
  <c r="D14" i="229"/>
  <c r="O13" i="229"/>
  <c r="M13" i="229"/>
  <c r="O12" i="229"/>
  <c r="M12" i="229"/>
  <c r="M11" i="229"/>
  <c r="O11" i="229" s="1"/>
  <c r="O10" i="229"/>
  <c r="M10" i="229"/>
  <c r="M9" i="229"/>
  <c r="O9" i="229" s="1"/>
  <c r="M8" i="229"/>
  <c r="O8" i="229" s="1"/>
  <c r="L7" i="229"/>
  <c r="K7" i="229"/>
  <c r="J7" i="229"/>
  <c r="I7" i="229"/>
  <c r="H7" i="229"/>
  <c r="H3" i="229" s="1"/>
  <c r="G7" i="229"/>
  <c r="F7" i="229"/>
  <c r="E7" i="229"/>
  <c r="E3" i="229" s="1"/>
  <c r="D7" i="229"/>
  <c r="D3" i="229" s="1"/>
  <c r="M6" i="229"/>
  <c r="O6" i="229" s="1"/>
  <c r="M5" i="229"/>
  <c r="O5" i="229" s="1"/>
  <c r="M4" i="229"/>
  <c r="O4" i="229" s="1"/>
  <c r="N3" i="229"/>
  <c r="N35" i="229" s="1"/>
  <c r="N57" i="229" s="1"/>
  <c r="F3" i="229"/>
  <c r="O61" i="228"/>
  <c r="O53" i="228"/>
  <c r="N53" i="228"/>
  <c r="M53" i="228"/>
  <c r="O46" i="228"/>
  <c r="N46" i="228"/>
  <c r="M46" i="228"/>
  <c r="O39" i="228"/>
  <c r="N39" i="228"/>
  <c r="M39" i="228"/>
  <c r="M34" i="228"/>
  <c r="O34" i="228" s="1"/>
  <c r="M33" i="228"/>
  <c r="O33" i="228" s="1"/>
  <c r="M32" i="228"/>
  <c r="O32" i="228" s="1"/>
  <c r="M31" i="228"/>
  <c r="O31" i="228" s="1"/>
  <c r="M30" i="228"/>
  <c r="O30" i="228" s="1"/>
  <c r="M29" i="228"/>
  <c r="O29" i="228" s="1"/>
  <c r="M28" i="228"/>
  <c r="O28" i="228" s="1"/>
  <c r="M27" i="228"/>
  <c r="O27" i="228" s="1"/>
  <c r="L26" i="228"/>
  <c r="K26" i="228"/>
  <c r="K22" i="228" s="1"/>
  <c r="J26" i="228"/>
  <c r="I26" i="228"/>
  <c r="I22" i="228" s="1"/>
  <c r="H26" i="228"/>
  <c r="G26" i="228"/>
  <c r="G22" i="228" s="1"/>
  <c r="F26" i="228"/>
  <c r="E26" i="228"/>
  <c r="M26" i="228" s="1"/>
  <c r="O26" i="228" s="1"/>
  <c r="D26" i="228"/>
  <c r="O25" i="228"/>
  <c r="M25" i="228"/>
  <c r="M24" i="228"/>
  <c r="O24" i="228" s="1"/>
  <c r="O23" i="228"/>
  <c r="M23" i="228"/>
  <c r="L22" i="228"/>
  <c r="J22" i="228"/>
  <c r="H22" i="228"/>
  <c r="F22" i="228"/>
  <c r="D22" i="228"/>
  <c r="M21" i="228"/>
  <c r="O21" i="228" s="1"/>
  <c r="M20" i="228"/>
  <c r="O20" i="228" s="1"/>
  <c r="M19" i="228"/>
  <c r="O19" i="228" s="1"/>
  <c r="M18" i="228"/>
  <c r="O18" i="228" s="1"/>
  <c r="M17" i="228"/>
  <c r="O17" i="228" s="1"/>
  <c r="M16" i="228"/>
  <c r="O16" i="228" s="1"/>
  <c r="M15" i="228"/>
  <c r="O15" i="228" s="1"/>
  <c r="L14" i="228"/>
  <c r="K14" i="228"/>
  <c r="K3" i="228" s="1"/>
  <c r="J14" i="228"/>
  <c r="I14" i="228"/>
  <c r="I3" i="228" s="1"/>
  <c r="H14" i="228"/>
  <c r="G14" i="228"/>
  <c r="G3" i="228" s="1"/>
  <c r="F14" i="228"/>
  <c r="E14" i="228"/>
  <c r="D14" i="228"/>
  <c r="O13" i="228"/>
  <c r="M13" i="228"/>
  <c r="O12" i="228"/>
  <c r="M12" i="228"/>
  <c r="O11" i="228"/>
  <c r="M11" i="228"/>
  <c r="O10" i="228"/>
  <c r="M10" i="228"/>
  <c r="M9" i="228"/>
  <c r="O9" i="228" s="1"/>
  <c r="M8" i="228"/>
  <c r="O8" i="228" s="1"/>
  <c r="L7" i="228"/>
  <c r="L3" i="228" s="1"/>
  <c r="L35" i="228" s="1"/>
  <c r="K7" i="228"/>
  <c r="J7" i="228"/>
  <c r="I7" i="228"/>
  <c r="H7" i="228"/>
  <c r="H3" i="228" s="1"/>
  <c r="H35" i="228" s="1"/>
  <c r="G7" i="228"/>
  <c r="F7" i="228"/>
  <c r="E7" i="228"/>
  <c r="D7" i="228"/>
  <c r="D3" i="228" s="1"/>
  <c r="M6" i="228"/>
  <c r="O6" i="228" s="1"/>
  <c r="M5" i="228"/>
  <c r="O5" i="228" s="1"/>
  <c r="M4" i="228"/>
  <c r="O4" i="228" s="1"/>
  <c r="N3" i="228"/>
  <c r="N35" i="228" s="1"/>
  <c r="N57" i="228" s="1"/>
  <c r="J3" i="228"/>
  <c r="J35" i="228" s="1"/>
  <c r="F3" i="228"/>
  <c r="O53" i="227"/>
  <c r="N53" i="227"/>
  <c r="O46" i="227"/>
  <c r="N46" i="227"/>
  <c r="N39" i="227"/>
  <c r="O34" i="227"/>
  <c r="M34" i="227"/>
  <c r="M33" i="227"/>
  <c r="O33" i="227" s="1"/>
  <c r="O32" i="227"/>
  <c r="M32" i="227"/>
  <c r="M31" i="227"/>
  <c r="O31" i="227" s="1"/>
  <c r="O30" i="227"/>
  <c r="M30" i="227"/>
  <c r="M29" i="227"/>
  <c r="O29" i="227" s="1"/>
  <c r="M28" i="227"/>
  <c r="O28" i="227" s="1"/>
  <c r="M27" i="227"/>
  <c r="O27" i="227" s="1"/>
  <c r="L26" i="227"/>
  <c r="K26" i="227"/>
  <c r="J26" i="227"/>
  <c r="J22" i="227" s="1"/>
  <c r="I26" i="227"/>
  <c r="I22" i="227" s="1"/>
  <c r="H26" i="227"/>
  <c r="H22" i="227" s="1"/>
  <c r="G26" i="227"/>
  <c r="G22" i="227" s="1"/>
  <c r="F26" i="227"/>
  <c r="F22" i="227" s="1"/>
  <c r="E26" i="227"/>
  <c r="E22" i="227" s="1"/>
  <c r="D26" i="227"/>
  <c r="M25" i="227"/>
  <c r="O25" i="227" s="1"/>
  <c r="M24" i="227"/>
  <c r="O24" i="227" s="1"/>
  <c r="M23" i="227"/>
  <c r="O23" i="227" s="1"/>
  <c r="L22" i="227"/>
  <c r="K22" i="227"/>
  <c r="M21" i="227"/>
  <c r="O21" i="227" s="1"/>
  <c r="M20" i="227"/>
  <c r="O20" i="227" s="1"/>
  <c r="O19" i="227"/>
  <c r="M19" i="227"/>
  <c r="M18" i="227"/>
  <c r="O18" i="227" s="1"/>
  <c r="M17" i="227"/>
  <c r="O17" i="227" s="1"/>
  <c r="M16" i="227"/>
  <c r="O16" i="227" s="1"/>
  <c r="M15" i="227"/>
  <c r="O15" i="227" s="1"/>
  <c r="L14" i="227"/>
  <c r="K14" i="227"/>
  <c r="J14" i="227"/>
  <c r="I14" i="227"/>
  <c r="H14" i="227"/>
  <c r="G14" i="227"/>
  <c r="F14" i="227"/>
  <c r="E14" i="227"/>
  <c r="D14" i="227"/>
  <c r="M14" i="227" s="1"/>
  <c r="O14" i="227" s="1"/>
  <c r="M13" i="227"/>
  <c r="O13" i="227" s="1"/>
  <c r="M12" i="227"/>
  <c r="O12" i="227" s="1"/>
  <c r="M11" i="227"/>
  <c r="O11" i="227" s="1"/>
  <c r="M10" i="227"/>
  <c r="O10" i="227" s="1"/>
  <c r="M9" i="227"/>
  <c r="O9" i="227" s="1"/>
  <c r="M8" i="227"/>
  <c r="O8" i="227" s="1"/>
  <c r="L7" i="227"/>
  <c r="L3" i="227" s="1"/>
  <c r="L35" i="227" s="1"/>
  <c r="K7" i="227"/>
  <c r="K3" i="227" s="1"/>
  <c r="K35" i="227" s="1"/>
  <c r="J7" i="227"/>
  <c r="I7" i="227"/>
  <c r="I3" i="227" s="1"/>
  <c r="H7" i="227"/>
  <c r="H3" i="227" s="1"/>
  <c r="G7" i="227"/>
  <c r="G3" i="227" s="1"/>
  <c r="F7" i="227"/>
  <c r="F3" i="227" s="1"/>
  <c r="F35" i="227" s="1"/>
  <c r="E7" i="227"/>
  <c r="E3" i="227" s="1"/>
  <c r="D7" i="227"/>
  <c r="D3" i="227" s="1"/>
  <c r="M6" i="227"/>
  <c r="O6" i="227" s="1"/>
  <c r="M5" i="227"/>
  <c r="O5" i="227" s="1"/>
  <c r="M4" i="227"/>
  <c r="O4" i="227" s="1"/>
  <c r="N3" i="227"/>
  <c r="N35" i="227" s="1"/>
  <c r="N57" i="227" s="1"/>
  <c r="J3" i="227"/>
  <c r="J35" i="227" s="1"/>
  <c r="O53" i="225"/>
  <c r="N53" i="225"/>
  <c r="O46" i="225"/>
  <c r="N46" i="225"/>
  <c r="N39" i="225"/>
  <c r="M34" i="225"/>
  <c r="M33" i="225"/>
  <c r="O33" i="225" s="1"/>
  <c r="M32" i="225"/>
  <c r="M31" i="225"/>
  <c r="M30" i="225"/>
  <c r="M29" i="225"/>
  <c r="M28" i="225"/>
  <c r="M27" i="225"/>
  <c r="L26" i="225"/>
  <c r="K26" i="225"/>
  <c r="J26" i="225"/>
  <c r="I26" i="225"/>
  <c r="H26" i="225"/>
  <c r="G26" i="225"/>
  <c r="F26" i="225"/>
  <c r="E26" i="225"/>
  <c r="D26" i="225"/>
  <c r="M25" i="225"/>
  <c r="M24" i="225"/>
  <c r="M23" i="225"/>
  <c r="F22" i="225"/>
  <c r="E22" i="225"/>
  <c r="M21" i="225"/>
  <c r="M20" i="225"/>
  <c r="O20" i="225" s="1"/>
  <c r="M19" i="225"/>
  <c r="M18" i="225"/>
  <c r="M17" i="225"/>
  <c r="M16" i="225"/>
  <c r="M15" i="225"/>
  <c r="L14" i="225"/>
  <c r="K14" i="225"/>
  <c r="J14" i="225"/>
  <c r="I14" i="225"/>
  <c r="H14" i="225"/>
  <c r="G14" i="225"/>
  <c r="F14" i="225"/>
  <c r="E14" i="225"/>
  <c r="D14" i="225"/>
  <c r="O13" i="225"/>
  <c r="M13" i="225"/>
  <c r="M12" i="225"/>
  <c r="M11" i="225"/>
  <c r="O10" i="225"/>
  <c r="M10" i="225"/>
  <c r="M9" i="225"/>
  <c r="M8" i="225"/>
  <c r="L7" i="225"/>
  <c r="K7" i="225"/>
  <c r="J7" i="225"/>
  <c r="I7" i="225"/>
  <c r="H7" i="225"/>
  <c r="G7" i="225"/>
  <c r="F7" i="225"/>
  <c r="E7" i="225"/>
  <c r="D7" i="225"/>
  <c r="M6" i="225"/>
  <c r="M5" i="225"/>
  <c r="M4" i="225"/>
  <c r="N3" i="225"/>
  <c r="J3" i="225"/>
  <c r="G3" i="225"/>
  <c r="O53" i="224"/>
  <c r="N53" i="224"/>
  <c r="O46" i="224"/>
  <c r="N46" i="224"/>
  <c r="O39" i="224"/>
  <c r="N39" i="224"/>
  <c r="O34" i="224"/>
  <c r="M33" i="224"/>
  <c r="O33" i="224" s="1"/>
  <c r="M32" i="224"/>
  <c r="O32" i="224" s="1"/>
  <c r="M31" i="224"/>
  <c r="O31" i="224" s="1"/>
  <c r="M30" i="224"/>
  <c r="O30" i="224" s="1"/>
  <c r="M29" i="224"/>
  <c r="O29" i="224" s="1"/>
  <c r="M28" i="224"/>
  <c r="O28" i="224" s="1"/>
  <c r="M27" i="224"/>
  <c r="O27" i="224" s="1"/>
  <c r="L26" i="224"/>
  <c r="L22" i="224" s="1"/>
  <c r="K26" i="224"/>
  <c r="K22" i="224" s="1"/>
  <c r="J26" i="224"/>
  <c r="I26" i="224"/>
  <c r="I22" i="224" s="1"/>
  <c r="H26" i="224"/>
  <c r="H22" i="224" s="1"/>
  <c r="G22" i="224"/>
  <c r="G35" i="224" s="1"/>
  <c r="F26" i="224"/>
  <c r="E26" i="224"/>
  <c r="D22" i="224"/>
  <c r="M25" i="224"/>
  <c r="O25" i="224" s="1"/>
  <c r="M24" i="224"/>
  <c r="O24" i="224" s="1"/>
  <c r="M23" i="224"/>
  <c r="O23" i="224" s="1"/>
  <c r="J22" i="224"/>
  <c r="F22" i="224"/>
  <c r="M21" i="224"/>
  <c r="O21" i="224" s="1"/>
  <c r="M20" i="224"/>
  <c r="O20" i="224" s="1"/>
  <c r="M19" i="224"/>
  <c r="O19" i="224" s="1"/>
  <c r="M18" i="224"/>
  <c r="O18" i="224" s="1"/>
  <c r="M17" i="224"/>
  <c r="O17" i="224" s="1"/>
  <c r="M16" i="224"/>
  <c r="O16" i="224" s="1"/>
  <c r="M15" i="224"/>
  <c r="O15" i="224" s="1"/>
  <c r="L14" i="224"/>
  <c r="K14" i="224"/>
  <c r="J14" i="224"/>
  <c r="I14" i="224"/>
  <c r="H14" i="224"/>
  <c r="G14" i="224"/>
  <c r="F14" i="224"/>
  <c r="E14" i="224"/>
  <c r="E3" i="224" s="1"/>
  <c r="D14" i="224"/>
  <c r="M13" i="224"/>
  <c r="O13" i="224" s="1"/>
  <c r="M12" i="224"/>
  <c r="O12" i="224" s="1"/>
  <c r="M11" i="224"/>
  <c r="O11" i="224" s="1"/>
  <c r="M10" i="224"/>
  <c r="O10" i="224" s="1"/>
  <c r="M9" i="224"/>
  <c r="O9" i="224" s="1"/>
  <c r="M8" i="224"/>
  <c r="O8" i="224" s="1"/>
  <c r="L7" i="224"/>
  <c r="K7" i="224"/>
  <c r="K3" i="224" s="1"/>
  <c r="K35" i="224" s="1"/>
  <c r="J7" i="224"/>
  <c r="I7" i="224"/>
  <c r="H7" i="224"/>
  <c r="H3" i="224" s="1"/>
  <c r="G7" i="224"/>
  <c r="F7" i="224"/>
  <c r="E7" i="224"/>
  <c r="D7" i="224"/>
  <c r="M6" i="224"/>
  <c r="O6" i="224" s="1"/>
  <c r="M5" i="224"/>
  <c r="O5" i="224" s="1"/>
  <c r="M4" i="224"/>
  <c r="O4" i="224" s="1"/>
  <c r="N3" i="224"/>
  <c r="N35" i="224" s="1"/>
  <c r="J3" i="224"/>
  <c r="G3" i="224"/>
  <c r="F3" i="224"/>
  <c r="O61" i="221"/>
  <c r="O53" i="221"/>
  <c r="N53" i="221"/>
  <c r="M53" i="221"/>
  <c r="O46" i="221"/>
  <c r="N46" i="221"/>
  <c r="M46" i="221"/>
  <c r="O39" i="221"/>
  <c r="N39" i="221"/>
  <c r="M39" i="221"/>
  <c r="O34" i="221"/>
  <c r="M34" i="221"/>
  <c r="M33" i="221"/>
  <c r="O33" i="221" s="1"/>
  <c r="O32" i="221"/>
  <c r="M32" i="221"/>
  <c r="M31" i="221"/>
  <c r="O31" i="221" s="1"/>
  <c r="O30" i="221"/>
  <c r="M30" i="221"/>
  <c r="M29" i="221"/>
  <c r="O29" i="221" s="1"/>
  <c r="O28" i="221"/>
  <c r="M28" i="221"/>
  <c r="M27" i="221"/>
  <c r="O27" i="221" s="1"/>
  <c r="L26" i="221"/>
  <c r="K26" i="221"/>
  <c r="J26" i="221"/>
  <c r="J22" i="221" s="1"/>
  <c r="I26" i="221"/>
  <c r="H26" i="221"/>
  <c r="G26" i="221"/>
  <c r="G22" i="221" s="1"/>
  <c r="F26" i="221"/>
  <c r="F22" i="221" s="1"/>
  <c r="E26" i="221"/>
  <c r="D26" i="221"/>
  <c r="M26" i="221" s="1"/>
  <c r="O26" i="221" s="1"/>
  <c r="M25" i="221"/>
  <c r="O25" i="221" s="1"/>
  <c r="M24" i="221"/>
  <c r="O24" i="221" s="1"/>
  <c r="M23" i="221"/>
  <c r="O23" i="221" s="1"/>
  <c r="L22" i="221"/>
  <c r="K22" i="221"/>
  <c r="I22" i="221"/>
  <c r="H22" i="221"/>
  <c r="E22" i="221"/>
  <c r="M21" i="221"/>
  <c r="O21" i="221" s="1"/>
  <c r="O20" i="221"/>
  <c r="M20" i="221"/>
  <c r="O19" i="221"/>
  <c r="M19" i="221"/>
  <c r="O18" i="221"/>
  <c r="M18" i="221"/>
  <c r="O17" i="221"/>
  <c r="M17" i="221"/>
  <c r="O16" i="221"/>
  <c r="M16" i="221"/>
  <c r="M15" i="221"/>
  <c r="O15" i="221" s="1"/>
  <c r="L14" i="221"/>
  <c r="L3" i="221" s="1"/>
  <c r="L35" i="221" s="1"/>
  <c r="K14" i="221"/>
  <c r="J14" i="221"/>
  <c r="I14" i="221"/>
  <c r="H14" i="221"/>
  <c r="H3" i="221" s="1"/>
  <c r="G14" i="221"/>
  <c r="F14" i="221"/>
  <c r="E14" i="221"/>
  <c r="D14" i="221"/>
  <c r="D3" i="221" s="1"/>
  <c r="M13" i="221"/>
  <c r="O13" i="221" s="1"/>
  <c r="M12" i="221"/>
  <c r="O12" i="221" s="1"/>
  <c r="M11" i="221"/>
  <c r="O11" i="221" s="1"/>
  <c r="M10" i="221"/>
  <c r="O10" i="221" s="1"/>
  <c r="M9" i="221"/>
  <c r="O9" i="221" s="1"/>
  <c r="M8" i="221"/>
  <c r="O8" i="221" s="1"/>
  <c r="L7" i="221"/>
  <c r="K7" i="221"/>
  <c r="K3" i="221" s="1"/>
  <c r="K35" i="221" s="1"/>
  <c r="J7" i="221"/>
  <c r="I7" i="221"/>
  <c r="H7" i="221"/>
  <c r="G7" i="221"/>
  <c r="G3" i="221" s="1"/>
  <c r="F7" i="221"/>
  <c r="E7" i="221"/>
  <c r="M7" i="221" s="1"/>
  <c r="O7" i="221" s="1"/>
  <c r="D7" i="221"/>
  <c r="O6" i="221"/>
  <c r="M6" i="221"/>
  <c r="O5" i="221"/>
  <c r="M5" i="221"/>
  <c r="M4" i="221"/>
  <c r="O4" i="221" s="1"/>
  <c r="N3" i="221"/>
  <c r="N35" i="221" s="1"/>
  <c r="N57" i="221" s="1"/>
  <c r="J3" i="221"/>
  <c r="J35" i="221" s="1"/>
  <c r="I3" i="221"/>
  <c r="I35" i="221" s="1"/>
  <c r="F3" i="221"/>
  <c r="F35" i="221" s="1"/>
  <c r="E3" i="221"/>
  <c r="E35" i="221" s="1"/>
  <c r="M61" i="220"/>
  <c r="O61" i="220" s="1"/>
  <c r="O53" i="220"/>
  <c r="N53" i="220"/>
  <c r="M53" i="220"/>
  <c r="O46" i="220"/>
  <c r="N46" i="220"/>
  <c r="M46" i="220"/>
  <c r="O39" i="220"/>
  <c r="N39" i="220"/>
  <c r="M39" i="220"/>
  <c r="O34" i="220"/>
  <c r="M34" i="220"/>
  <c r="O33" i="220"/>
  <c r="M33" i="220"/>
  <c r="O32" i="220"/>
  <c r="M32" i="220"/>
  <c r="O31" i="220"/>
  <c r="M31" i="220"/>
  <c r="O30" i="220"/>
  <c r="M30" i="220"/>
  <c r="O29" i="220"/>
  <c r="M29" i="220"/>
  <c r="O28" i="220"/>
  <c r="M28" i="220"/>
  <c r="M27" i="220"/>
  <c r="O27" i="220" s="1"/>
  <c r="L26" i="220"/>
  <c r="L22" i="220" s="1"/>
  <c r="K26" i="220"/>
  <c r="J26" i="220"/>
  <c r="J22" i="220" s="1"/>
  <c r="I26" i="220"/>
  <c r="H26" i="220"/>
  <c r="H22" i="220" s="1"/>
  <c r="G26" i="220"/>
  <c r="F26" i="220"/>
  <c r="F22" i="220" s="1"/>
  <c r="E26" i="220"/>
  <c r="D26" i="220"/>
  <c r="M26" i="220" s="1"/>
  <c r="O26" i="220" s="1"/>
  <c r="M25" i="220"/>
  <c r="O25" i="220" s="1"/>
  <c r="M24" i="220"/>
  <c r="O24" i="220" s="1"/>
  <c r="M23" i="220"/>
  <c r="O23" i="220" s="1"/>
  <c r="K22" i="220"/>
  <c r="I22" i="220"/>
  <c r="G22" i="220"/>
  <c r="E22" i="220"/>
  <c r="O21" i="220"/>
  <c r="M21" i="220"/>
  <c r="O20" i="220"/>
  <c r="M20" i="220"/>
  <c r="O19" i="220"/>
  <c r="M19" i="220"/>
  <c r="O18" i="220"/>
  <c r="M18" i="220"/>
  <c r="O17" i="220"/>
  <c r="M17" i="220"/>
  <c r="O16" i="220"/>
  <c r="M16" i="220"/>
  <c r="O15" i="220"/>
  <c r="M15" i="220"/>
  <c r="L14" i="220"/>
  <c r="L3" i="220" s="1"/>
  <c r="K14" i="220"/>
  <c r="J14" i="220"/>
  <c r="J3" i="220" s="1"/>
  <c r="J35" i="220" s="1"/>
  <c r="I14" i="220"/>
  <c r="H14" i="220"/>
  <c r="H3" i="220" s="1"/>
  <c r="G14" i="220"/>
  <c r="F14" i="220"/>
  <c r="F3" i="220" s="1"/>
  <c r="F35" i="220" s="1"/>
  <c r="E14" i="220"/>
  <c r="D14" i="220"/>
  <c r="D3" i="220" s="1"/>
  <c r="M13" i="220"/>
  <c r="O13" i="220" s="1"/>
  <c r="M12" i="220"/>
  <c r="O12" i="220" s="1"/>
  <c r="M11" i="220"/>
  <c r="O11" i="220" s="1"/>
  <c r="M10" i="220"/>
  <c r="O10" i="220" s="1"/>
  <c r="M9" i="220"/>
  <c r="O9" i="220" s="1"/>
  <c r="M8" i="220"/>
  <c r="O8" i="220" s="1"/>
  <c r="L7" i="220"/>
  <c r="K7" i="220"/>
  <c r="K3" i="220" s="1"/>
  <c r="K35" i="220" s="1"/>
  <c r="J7" i="220"/>
  <c r="I7" i="220"/>
  <c r="H7" i="220"/>
  <c r="G7" i="220"/>
  <c r="G3" i="220" s="1"/>
  <c r="G35" i="220" s="1"/>
  <c r="F7" i="220"/>
  <c r="E7" i="220"/>
  <c r="M7" i="220" s="1"/>
  <c r="O7" i="220" s="1"/>
  <c r="D7" i="220"/>
  <c r="O6" i="220"/>
  <c r="M6" i="220"/>
  <c r="O5" i="220"/>
  <c r="M5" i="220"/>
  <c r="M4" i="220"/>
  <c r="O4" i="220" s="1"/>
  <c r="N3" i="220"/>
  <c r="N35" i="220" s="1"/>
  <c r="N57" i="220" s="1"/>
  <c r="I3" i="220"/>
  <c r="I35" i="220" s="1"/>
  <c r="E3" i="220"/>
  <c r="E35" i="220" s="1"/>
  <c r="O53" i="219"/>
  <c r="N53" i="219"/>
  <c r="O46" i="219"/>
  <c r="N46" i="219"/>
  <c r="O39" i="219"/>
  <c r="N39" i="219"/>
  <c r="M34" i="219"/>
  <c r="O34" i="219" s="1"/>
  <c r="M33" i="219"/>
  <c r="O33" i="219" s="1"/>
  <c r="M32" i="219"/>
  <c r="O32" i="219" s="1"/>
  <c r="M31" i="219"/>
  <c r="O31" i="219" s="1"/>
  <c r="M30" i="219"/>
  <c r="O30" i="219" s="1"/>
  <c r="M29" i="219"/>
  <c r="O29" i="219" s="1"/>
  <c r="M28" i="219"/>
  <c r="O28" i="219" s="1"/>
  <c r="M27" i="219"/>
  <c r="O27" i="219" s="1"/>
  <c r="L26" i="219"/>
  <c r="K26" i="219"/>
  <c r="K22" i="219" s="1"/>
  <c r="J26" i="219"/>
  <c r="I26" i="219"/>
  <c r="H26" i="219"/>
  <c r="H22" i="219" s="1"/>
  <c r="G26" i="219"/>
  <c r="G22" i="219" s="1"/>
  <c r="F26" i="219"/>
  <c r="F22" i="219" s="1"/>
  <c r="E26" i="219"/>
  <c r="E22" i="219" s="1"/>
  <c r="D26" i="219"/>
  <c r="M26" i="219" s="1"/>
  <c r="O26" i="219" s="1"/>
  <c r="O25" i="219"/>
  <c r="M25" i="219"/>
  <c r="M24" i="219"/>
  <c r="O24" i="219" s="1"/>
  <c r="M23" i="219"/>
  <c r="O23" i="219" s="1"/>
  <c r="L22" i="219"/>
  <c r="J22" i="219"/>
  <c r="I22" i="219"/>
  <c r="M21" i="219"/>
  <c r="O21" i="219" s="1"/>
  <c r="M20" i="219"/>
  <c r="O20" i="219" s="1"/>
  <c r="M19" i="219"/>
  <c r="O19" i="219" s="1"/>
  <c r="M18" i="219"/>
  <c r="O18" i="219" s="1"/>
  <c r="M17" i="219"/>
  <c r="O17" i="219" s="1"/>
  <c r="M16" i="219"/>
  <c r="O16" i="219" s="1"/>
  <c r="M15" i="219"/>
  <c r="O15" i="219" s="1"/>
  <c r="L14" i="219"/>
  <c r="K14" i="219"/>
  <c r="J14" i="219"/>
  <c r="I14" i="219"/>
  <c r="H14" i="219"/>
  <c r="G14" i="219"/>
  <c r="F14" i="219"/>
  <c r="E14" i="219"/>
  <c r="D14" i="219"/>
  <c r="M13" i="219"/>
  <c r="O13" i="219" s="1"/>
  <c r="O12" i="219"/>
  <c r="M12" i="219"/>
  <c r="M11" i="219"/>
  <c r="O11" i="219" s="1"/>
  <c r="M10" i="219"/>
  <c r="O10" i="219" s="1"/>
  <c r="M9" i="219"/>
  <c r="O9" i="219" s="1"/>
  <c r="M8" i="219"/>
  <c r="O8" i="219" s="1"/>
  <c r="L7" i="219"/>
  <c r="L3" i="219" s="1"/>
  <c r="L35" i="219" s="1"/>
  <c r="K7" i="219"/>
  <c r="J7" i="219"/>
  <c r="I7" i="219"/>
  <c r="I3" i="219" s="1"/>
  <c r="I35" i="219" s="1"/>
  <c r="H7" i="219"/>
  <c r="G7" i="219"/>
  <c r="F7" i="219"/>
  <c r="F3" i="219" s="1"/>
  <c r="E7" i="219"/>
  <c r="E3" i="219" s="1"/>
  <c r="D7" i="219"/>
  <c r="D3" i="219" s="1"/>
  <c r="M6" i="219"/>
  <c r="O6" i="219" s="1"/>
  <c r="M5" i="219"/>
  <c r="O5" i="219" s="1"/>
  <c r="M4" i="219"/>
  <c r="O4" i="219" s="1"/>
  <c r="N3" i="219"/>
  <c r="N35" i="219" s="1"/>
  <c r="N57" i="219" s="1"/>
  <c r="K3" i="219"/>
  <c r="J3" i="219"/>
  <c r="J35" i="219" s="1"/>
  <c r="O53" i="217"/>
  <c r="N53" i="217"/>
  <c r="O46" i="217"/>
  <c r="N46" i="217"/>
  <c r="O39" i="217"/>
  <c r="N39" i="217"/>
  <c r="N35" i="217"/>
  <c r="N57" i="217" s="1"/>
  <c r="M34" i="217"/>
  <c r="O34" i="217" s="1"/>
  <c r="M33" i="217"/>
  <c r="O33" i="217" s="1"/>
  <c r="M32" i="217"/>
  <c r="O32" i="217" s="1"/>
  <c r="M31" i="217"/>
  <c r="O31" i="217" s="1"/>
  <c r="M30" i="217"/>
  <c r="O30" i="217" s="1"/>
  <c r="M29" i="217"/>
  <c r="O29" i="217" s="1"/>
  <c r="M28" i="217"/>
  <c r="O28" i="217" s="1"/>
  <c r="M27" i="217"/>
  <c r="O27" i="217" s="1"/>
  <c r="L26" i="217"/>
  <c r="L22" i="217" s="1"/>
  <c r="K26" i="217"/>
  <c r="J26" i="217"/>
  <c r="I26" i="217"/>
  <c r="I22" i="217" s="1"/>
  <c r="H26" i="217"/>
  <c r="H22" i="217" s="1"/>
  <c r="G26" i="217"/>
  <c r="G22" i="217" s="1"/>
  <c r="F26" i="217"/>
  <c r="F22" i="217" s="1"/>
  <c r="F35" i="217" s="1"/>
  <c r="E26" i="217"/>
  <c r="E22" i="217" s="1"/>
  <c r="D26" i="217"/>
  <c r="M25" i="217"/>
  <c r="O25" i="217" s="1"/>
  <c r="M24" i="217"/>
  <c r="O24" i="217" s="1"/>
  <c r="M23" i="217"/>
  <c r="O23" i="217" s="1"/>
  <c r="K22" i="217"/>
  <c r="J22" i="217"/>
  <c r="D22" i="217"/>
  <c r="M21" i="217"/>
  <c r="O21" i="217" s="1"/>
  <c r="M20" i="217"/>
  <c r="O20" i="217" s="1"/>
  <c r="M19" i="217"/>
  <c r="O19" i="217" s="1"/>
  <c r="M18" i="217"/>
  <c r="O18" i="217" s="1"/>
  <c r="M17" i="217"/>
  <c r="O17" i="217" s="1"/>
  <c r="M16" i="217"/>
  <c r="O16" i="217" s="1"/>
  <c r="M15" i="217"/>
  <c r="O15" i="217" s="1"/>
  <c r="L14" i="217"/>
  <c r="L3" i="217" s="1"/>
  <c r="K14" i="217"/>
  <c r="K3" i="217" s="1"/>
  <c r="K35" i="217" s="1"/>
  <c r="J14" i="217"/>
  <c r="I14" i="217"/>
  <c r="H14" i="217"/>
  <c r="G14" i="217"/>
  <c r="E14" i="217"/>
  <c r="M13" i="217"/>
  <c r="O13" i="217" s="1"/>
  <c r="O12" i="217"/>
  <c r="M12" i="217"/>
  <c r="O11" i="217"/>
  <c r="M11" i="217"/>
  <c r="O10" i="217"/>
  <c r="M10" i="217"/>
  <c r="M9" i="217"/>
  <c r="O9" i="217" s="1"/>
  <c r="M8" i="217"/>
  <c r="O8" i="217" s="1"/>
  <c r="L7" i="217"/>
  <c r="K7" i="217"/>
  <c r="J7" i="217"/>
  <c r="J3" i="217" s="1"/>
  <c r="J35" i="217" s="1"/>
  <c r="I7" i="217"/>
  <c r="I3" i="217" s="1"/>
  <c r="I35" i="217" s="1"/>
  <c r="H7" i="217"/>
  <c r="G7" i="217"/>
  <c r="E7" i="217"/>
  <c r="M6" i="217"/>
  <c r="O6" i="217" s="1"/>
  <c r="M5" i="217"/>
  <c r="O5" i="217" s="1"/>
  <c r="M4" i="217"/>
  <c r="O4" i="217" s="1"/>
  <c r="N3" i="217"/>
  <c r="O53" i="216"/>
  <c r="N53" i="216"/>
  <c r="O46" i="216"/>
  <c r="N46" i="216"/>
  <c r="O39" i="216"/>
  <c r="N39" i="216"/>
  <c r="M34" i="216"/>
  <c r="O34" i="216" s="1"/>
  <c r="M33" i="216"/>
  <c r="O33" i="216" s="1"/>
  <c r="M32" i="216"/>
  <c r="O32" i="216" s="1"/>
  <c r="M31" i="216"/>
  <c r="O31" i="216" s="1"/>
  <c r="M30" i="216"/>
  <c r="O30" i="216" s="1"/>
  <c r="M29" i="216"/>
  <c r="O29" i="216" s="1"/>
  <c r="M28" i="216"/>
  <c r="O28" i="216" s="1"/>
  <c r="M27" i="216"/>
  <c r="O27" i="216" s="1"/>
  <c r="L26" i="216"/>
  <c r="K26" i="216"/>
  <c r="K22" i="216" s="1"/>
  <c r="J26" i="216"/>
  <c r="I26" i="216"/>
  <c r="H26" i="216"/>
  <c r="G26" i="216"/>
  <c r="G22" i="216" s="1"/>
  <c r="F26" i="216"/>
  <c r="F22" i="216" s="1"/>
  <c r="E26" i="216"/>
  <c r="D26" i="216"/>
  <c r="M26" i="216" s="1"/>
  <c r="O26" i="216" s="1"/>
  <c r="M25" i="216"/>
  <c r="O25" i="216" s="1"/>
  <c r="M24" i="216"/>
  <c r="O24" i="216" s="1"/>
  <c r="M23" i="216"/>
  <c r="O23" i="216" s="1"/>
  <c r="L22" i="216"/>
  <c r="J22" i="216"/>
  <c r="I22" i="216"/>
  <c r="H22" i="216"/>
  <c r="E22" i="216"/>
  <c r="D22" i="216"/>
  <c r="M21" i="216"/>
  <c r="O21" i="216" s="1"/>
  <c r="M20" i="216"/>
  <c r="O20" i="216" s="1"/>
  <c r="M19" i="216"/>
  <c r="O19" i="216" s="1"/>
  <c r="M18" i="216"/>
  <c r="O18" i="216" s="1"/>
  <c r="M17" i="216"/>
  <c r="O17" i="216" s="1"/>
  <c r="M16" i="216"/>
  <c r="O16" i="216" s="1"/>
  <c r="M15" i="216"/>
  <c r="O15" i="216" s="1"/>
  <c r="L14" i="216"/>
  <c r="K14" i="216"/>
  <c r="J14" i="216"/>
  <c r="I14" i="216"/>
  <c r="H14" i="216"/>
  <c r="G14" i="216"/>
  <c r="F14" i="216"/>
  <c r="E14" i="216"/>
  <c r="M14" i="216" s="1"/>
  <c r="O14" i="216" s="1"/>
  <c r="D14" i="216"/>
  <c r="M13" i="216"/>
  <c r="O13" i="216" s="1"/>
  <c r="O12" i="216"/>
  <c r="M12" i="216"/>
  <c r="M11" i="216"/>
  <c r="O11" i="216" s="1"/>
  <c r="O10" i="216"/>
  <c r="M10" i="216"/>
  <c r="M9" i="216"/>
  <c r="O9" i="216" s="1"/>
  <c r="O8" i="216"/>
  <c r="M8" i="216"/>
  <c r="L7" i="216"/>
  <c r="L3" i="216" s="1"/>
  <c r="L35" i="216" s="1"/>
  <c r="K7" i="216"/>
  <c r="J7" i="216"/>
  <c r="I7" i="216"/>
  <c r="I3" i="216" s="1"/>
  <c r="I35" i="216" s="1"/>
  <c r="H7" i="216"/>
  <c r="H3" i="216" s="1"/>
  <c r="H35" i="216" s="1"/>
  <c r="G7" i="216"/>
  <c r="F7" i="216"/>
  <c r="F3" i="216" s="1"/>
  <c r="E7" i="216"/>
  <c r="E3" i="216" s="1"/>
  <c r="E35" i="216" s="1"/>
  <c r="D7" i="216"/>
  <c r="O6" i="216"/>
  <c r="M6" i="216"/>
  <c r="M5" i="216"/>
  <c r="O5" i="216" s="1"/>
  <c r="M4" i="216"/>
  <c r="O4" i="216" s="1"/>
  <c r="N3" i="216"/>
  <c r="N35" i="216" s="1"/>
  <c r="K3" i="216"/>
  <c r="K35" i="216" s="1"/>
  <c r="J3" i="216"/>
  <c r="J35" i="216" s="1"/>
  <c r="G3" i="216"/>
  <c r="G35" i="216" s="1"/>
  <c r="O53" i="215"/>
  <c r="N53" i="215"/>
  <c r="O46" i="215"/>
  <c r="N46" i="215"/>
  <c r="O39" i="215"/>
  <c r="N39" i="215"/>
  <c r="M34" i="215"/>
  <c r="O34" i="215" s="1"/>
  <c r="M33" i="215"/>
  <c r="O33" i="215" s="1"/>
  <c r="M32" i="215"/>
  <c r="O32" i="215" s="1"/>
  <c r="M31" i="215"/>
  <c r="O31" i="215" s="1"/>
  <c r="M30" i="215"/>
  <c r="O30" i="215" s="1"/>
  <c r="M29" i="215"/>
  <c r="O29" i="215" s="1"/>
  <c r="M28" i="215"/>
  <c r="O28" i="215" s="1"/>
  <c r="M27" i="215"/>
  <c r="O27" i="215" s="1"/>
  <c r="L26" i="215"/>
  <c r="K26" i="215"/>
  <c r="J26" i="215"/>
  <c r="I26" i="215"/>
  <c r="I22" i="215" s="1"/>
  <c r="H26" i="215"/>
  <c r="H22" i="215" s="1"/>
  <c r="G26" i="215"/>
  <c r="G22" i="215" s="1"/>
  <c r="F26" i="215"/>
  <c r="F22" i="215" s="1"/>
  <c r="E26" i="215"/>
  <c r="M26" i="215" s="1"/>
  <c r="O26" i="215" s="1"/>
  <c r="D26" i="215"/>
  <c r="M25" i="215"/>
  <c r="O25" i="215" s="1"/>
  <c r="M24" i="215"/>
  <c r="O24" i="215" s="1"/>
  <c r="M23" i="215"/>
  <c r="O23" i="215" s="1"/>
  <c r="L22" i="215"/>
  <c r="K22" i="215"/>
  <c r="J22" i="215"/>
  <c r="D22" i="215"/>
  <c r="M21" i="215"/>
  <c r="O21" i="215" s="1"/>
  <c r="M20" i="215"/>
  <c r="O20" i="215" s="1"/>
  <c r="M19" i="215"/>
  <c r="O19" i="215" s="1"/>
  <c r="M18" i="215"/>
  <c r="O18" i="215" s="1"/>
  <c r="M17" i="215"/>
  <c r="O17" i="215" s="1"/>
  <c r="M16" i="215"/>
  <c r="O16" i="215" s="1"/>
  <c r="M15" i="215"/>
  <c r="O15" i="215" s="1"/>
  <c r="L14" i="215"/>
  <c r="K14" i="215"/>
  <c r="J14" i="215"/>
  <c r="I14" i="215"/>
  <c r="H14" i="215"/>
  <c r="G14" i="215"/>
  <c r="F14" i="215"/>
  <c r="E14" i="215"/>
  <c r="D14" i="215"/>
  <c r="M13" i="215"/>
  <c r="O13" i="215" s="1"/>
  <c r="O12" i="215"/>
  <c r="M12" i="215"/>
  <c r="O11" i="215"/>
  <c r="M11" i="215"/>
  <c r="O10" i="215"/>
  <c r="M10" i="215"/>
  <c r="M9" i="215"/>
  <c r="O9" i="215" s="1"/>
  <c r="M8" i="215"/>
  <c r="O8" i="215" s="1"/>
  <c r="L7" i="215"/>
  <c r="K7" i="215"/>
  <c r="J7" i="215"/>
  <c r="I7" i="215"/>
  <c r="H7" i="215"/>
  <c r="H3" i="215" s="1"/>
  <c r="G7" i="215"/>
  <c r="F7" i="215"/>
  <c r="E7" i="215"/>
  <c r="D7" i="215"/>
  <c r="M7" i="215" s="1"/>
  <c r="O7" i="215" s="1"/>
  <c r="M6" i="215"/>
  <c r="O6" i="215" s="1"/>
  <c r="M5" i="215"/>
  <c r="O5" i="215" s="1"/>
  <c r="M4" i="215"/>
  <c r="O4" i="215" s="1"/>
  <c r="N3" i="215"/>
  <c r="N35" i="215" s="1"/>
  <c r="N57" i="215" s="1"/>
  <c r="L3" i="215"/>
  <c r="L35" i="215" s="1"/>
  <c r="K3" i="215"/>
  <c r="K35" i="215" s="1"/>
  <c r="J3" i="215"/>
  <c r="J35" i="215" s="1"/>
  <c r="I3" i="215"/>
  <c r="I35" i="215" s="1"/>
  <c r="G3" i="215"/>
  <c r="F3" i="215"/>
  <c r="E3" i="215"/>
  <c r="O53" i="211"/>
  <c r="N53" i="211"/>
  <c r="M53" i="211"/>
  <c r="O46" i="211"/>
  <c r="N46" i="211"/>
  <c r="M46" i="211"/>
  <c r="O39" i="211"/>
  <c r="N39" i="211"/>
  <c r="M39" i="211"/>
  <c r="M34" i="211"/>
  <c r="O34" i="211" s="1"/>
  <c r="M33" i="211"/>
  <c r="O33" i="211" s="1"/>
  <c r="M32" i="211"/>
  <c r="O32" i="211" s="1"/>
  <c r="M31" i="211"/>
  <c r="O31" i="211" s="1"/>
  <c r="M30" i="211"/>
  <c r="O30" i="211" s="1"/>
  <c r="M29" i="211"/>
  <c r="O29" i="211" s="1"/>
  <c r="M28" i="211"/>
  <c r="O28" i="211" s="1"/>
  <c r="M27" i="211"/>
  <c r="O27" i="211" s="1"/>
  <c r="L26" i="211"/>
  <c r="L22" i="211" s="1"/>
  <c r="K26" i="211"/>
  <c r="K22" i="211" s="1"/>
  <c r="J26" i="211"/>
  <c r="I26" i="211"/>
  <c r="I22" i="211" s="1"/>
  <c r="H26" i="211"/>
  <c r="H22" i="211" s="1"/>
  <c r="G26" i="211"/>
  <c r="G22" i="211" s="1"/>
  <c r="F26" i="211"/>
  <c r="F22" i="211" s="1"/>
  <c r="E26" i="211"/>
  <c r="D26" i="211"/>
  <c r="M25" i="211"/>
  <c r="O25" i="211" s="1"/>
  <c r="M24" i="211"/>
  <c r="O24" i="211" s="1"/>
  <c r="M23" i="211"/>
  <c r="O23" i="211" s="1"/>
  <c r="J22" i="211"/>
  <c r="E22" i="211"/>
  <c r="M21" i="211"/>
  <c r="O21" i="211" s="1"/>
  <c r="M20" i="211"/>
  <c r="O20" i="211" s="1"/>
  <c r="O19" i="211"/>
  <c r="M19" i="211"/>
  <c r="M18" i="211"/>
  <c r="O18" i="211" s="1"/>
  <c r="O17" i="211"/>
  <c r="M17" i="211"/>
  <c r="M16" i="211"/>
  <c r="O16" i="211" s="1"/>
  <c r="M15" i="211"/>
  <c r="O15" i="211" s="1"/>
  <c r="L14" i="211"/>
  <c r="K14" i="211"/>
  <c r="J14" i="211"/>
  <c r="I14" i="211"/>
  <c r="I3" i="211" s="1"/>
  <c r="H14" i="211"/>
  <c r="G14" i="211"/>
  <c r="F14" i="211"/>
  <c r="E14" i="211"/>
  <c r="D14" i="211"/>
  <c r="M13" i="211"/>
  <c r="O13" i="211" s="1"/>
  <c r="O12" i="211"/>
  <c r="M12" i="211"/>
  <c r="O11" i="211"/>
  <c r="M11" i="211"/>
  <c r="O10" i="211"/>
  <c r="M10" i="211"/>
  <c r="M9" i="211"/>
  <c r="O9" i="211" s="1"/>
  <c r="M8" i="211"/>
  <c r="O8" i="211" s="1"/>
  <c r="L7" i="211"/>
  <c r="L3" i="211" s="1"/>
  <c r="K7" i="211"/>
  <c r="K3" i="211" s="1"/>
  <c r="K35" i="211" s="1"/>
  <c r="J7" i="211"/>
  <c r="I7" i="211"/>
  <c r="H7" i="211"/>
  <c r="H3" i="211" s="1"/>
  <c r="G7" i="211"/>
  <c r="G3" i="211" s="1"/>
  <c r="G35" i="211" s="1"/>
  <c r="F7" i="211"/>
  <c r="F3" i="211" s="1"/>
  <c r="F35" i="211" s="1"/>
  <c r="E7" i="211"/>
  <c r="D7" i="211"/>
  <c r="O6" i="211"/>
  <c r="M6" i="211"/>
  <c r="M5" i="211"/>
  <c r="O5" i="211" s="1"/>
  <c r="M4" i="211"/>
  <c r="O4" i="211" s="1"/>
  <c r="N3" i="211"/>
  <c r="N35" i="211" s="1"/>
  <c r="N57" i="211" s="1"/>
  <c r="J3" i="211"/>
  <c r="J35" i="211" s="1"/>
  <c r="D22" i="236" l="1"/>
  <c r="H3" i="236"/>
  <c r="H35" i="236" s="1"/>
  <c r="G3" i="236"/>
  <c r="G35" i="236" s="1"/>
  <c r="F3" i="236"/>
  <c r="M14" i="236"/>
  <c r="O14" i="236" s="1"/>
  <c r="O17" i="225"/>
  <c r="O21" i="225"/>
  <c r="D22" i="225"/>
  <c r="H22" i="225"/>
  <c r="O30" i="225"/>
  <c r="O34" i="225"/>
  <c r="O23" i="225"/>
  <c r="K3" i="225"/>
  <c r="O6" i="225"/>
  <c r="O12" i="225"/>
  <c r="E3" i="225"/>
  <c r="O15" i="225"/>
  <c r="O19" i="225"/>
  <c r="O24" i="225"/>
  <c r="J22" i="225"/>
  <c r="O28" i="225"/>
  <c r="O32" i="225"/>
  <c r="O39" i="225"/>
  <c r="O4" i="225"/>
  <c r="O8" i="225"/>
  <c r="O11" i="225"/>
  <c r="O5" i="225"/>
  <c r="O9" i="225"/>
  <c r="O18" i="225"/>
  <c r="I22" i="225"/>
  <c r="O27" i="225"/>
  <c r="O31" i="225"/>
  <c r="F3" i="225"/>
  <c r="N35" i="225"/>
  <c r="D3" i="225"/>
  <c r="H3" i="225"/>
  <c r="L3" i="225"/>
  <c r="O16" i="225"/>
  <c r="L22" i="225"/>
  <c r="O25" i="225"/>
  <c r="G22" i="225"/>
  <c r="K22" i="225"/>
  <c r="O29" i="225"/>
  <c r="O35" i="218"/>
  <c r="M61" i="218"/>
  <c r="O57" i="218"/>
  <c r="F35" i="224"/>
  <c r="H35" i="224"/>
  <c r="N57" i="224"/>
  <c r="J35" i="224"/>
  <c r="L3" i="224"/>
  <c r="L35" i="224" s="1"/>
  <c r="D3" i="224"/>
  <c r="M3" i="224" s="1"/>
  <c r="I3" i="224"/>
  <c r="I35" i="224" s="1"/>
  <c r="M26" i="224"/>
  <c r="O26" i="224" s="1"/>
  <c r="F3" i="230"/>
  <c r="H35" i="230"/>
  <c r="F35" i="230"/>
  <c r="D22" i="230"/>
  <c r="E3" i="230"/>
  <c r="E35" i="230" s="1"/>
  <c r="M14" i="230"/>
  <c r="O14" i="230" s="1"/>
  <c r="D3" i="230"/>
  <c r="L35" i="217"/>
  <c r="H35" i="217"/>
  <c r="M14" i="217"/>
  <c r="O14" i="217" s="1"/>
  <c r="G35" i="217"/>
  <c r="M7" i="217"/>
  <c r="O7" i="217" s="1"/>
  <c r="M3" i="217"/>
  <c r="M26" i="227"/>
  <c r="O26" i="227" s="1"/>
  <c r="I35" i="227"/>
  <c r="H35" i="227"/>
  <c r="G35" i="227"/>
  <c r="E35" i="227"/>
  <c r="D22" i="227"/>
  <c r="H35" i="235"/>
  <c r="G3" i="235"/>
  <c r="G35" i="235" s="1"/>
  <c r="M7" i="235"/>
  <c r="O7" i="235" s="1"/>
  <c r="M22" i="235"/>
  <c r="O22" i="235" s="1"/>
  <c r="E35" i="235"/>
  <c r="M14" i="235"/>
  <c r="O14" i="235" s="1"/>
  <c r="D3" i="235"/>
  <c r="M3" i="235" s="1"/>
  <c r="O3" i="235" s="1"/>
  <c r="O35" i="235" s="1"/>
  <c r="L3" i="234"/>
  <c r="L35" i="234" s="1"/>
  <c r="I3" i="234"/>
  <c r="M14" i="234"/>
  <c r="O14" i="234" s="1"/>
  <c r="I35" i="234"/>
  <c r="H35" i="234"/>
  <c r="G35" i="234"/>
  <c r="F3" i="234"/>
  <c r="F35" i="234" s="1"/>
  <c r="M22" i="234"/>
  <c r="O22" i="234" s="1"/>
  <c r="E35" i="234"/>
  <c r="M7" i="234"/>
  <c r="O7" i="234" s="1"/>
  <c r="M26" i="234"/>
  <c r="O26" i="234" s="1"/>
  <c r="D3" i="234"/>
  <c r="H35" i="242"/>
  <c r="G3" i="242"/>
  <c r="F35" i="242"/>
  <c r="E3" i="242"/>
  <c r="M26" i="242"/>
  <c r="O26" i="242" s="1"/>
  <c r="H3" i="243"/>
  <c r="H35" i="243" s="1"/>
  <c r="G35" i="243"/>
  <c r="F3" i="243"/>
  <c r="F35" i="243" s="1"/>
  <c r="M26" i="243"/>
  <c r="O26" i="243" s="1"/>
  <c r="E3" i="243"/>
  <c r="E35" i="243" s="1"/>
  <c r="M7" i="243"/>
  <c r="O7" i="243" s="1"/>
  <c r="D22" i="243"/>
  <c r="M14" i="243"/>
  <c r="O14" i="243" s="1"/>
  <c r="G3" i="239"/>
  <c r="N57" i="239"/>
  <c r="E3" i="239"/>
  <c r="M3" i="239" s="1"/>
  <c r="I3" i="239"/>
  <c r="I35" i="239" s="1"/>
  <c r="L35" i="239"/>
  <c r="F3" i="239"/>
  <c r="H35" i="239"/>
  <c r="F35" i="239"/>
  <c r="M26" i="239"/>
  <c r="O26" i="239" s="1"/>
  <c r="L35" i="241"/>
  <c r="H3" i="241"/>
  <c r="H35" i="241" s="1"/>
  <c r="M26" i="241"/>
  <c r="O26" i="241" s="1"/>
  <c r="G35" i="241"/>
  <c r="F3" i="241"/>
  <c r="F35" i="241" s="1"/>
  <c r="E35" i="241"/>
  <c r="D22" i="241"/>
  <c r="D3" i="241"/>
  <c r="M14" i="241"/>
  <c r="O14" i="241" s="1"/>
  <c r="M26" i="244"/>
  <c r="O26" i="244" s="1"/>
  <c r="J3" i="244"/>
  <c r="J35" i="244" s="1"/>
  <c r="I35" i="244"/>
  <c r="H35" i="244"/>
  <c r="F35" i="244"/>
  <c r="E22" i="244"/>
  <c r="M22" i="244" s="1"/>
  <c r="O22" i="244" s="1"/>
  <c r="E3" i="244"/>
  <c r="E35" i="244" s="1"/>
  <c r="H35" i="221"/>
  <c r="G35" i="221"/>
  <c r="D22" i="221"/>
  <c r="M22" i="221" s="1"/>
  <c r="O22" i="221" s="1"/>
  <c r="L3" i="237"/>
  <c r="L35" i="237" s="1"/>
  <c r="H3" i="237"/>
  <c r="H35" i="237" s="1"/>
  <c r="F35" i="237"/>
  <c r="E35" i="237"/>
  <c r="M22" i="237"/>
  <c r="O22" i="237" s="1"/>
  <c r="M26" i="237"/>
  <c r="O26" i="237" s="1"/>
  <c r="D3" i="237"/>
  <c r="D35" i="237" s="1"/>
  <c r="F35" i="233"/>
  <c r="M26" i="233"/>
  <c r="O26" i="233" s="1"/>
  <c r="I3" i="233"/>
  <c r="I35" i="233" s="1"/>
  <c r="L35" i="240"/>
  <c r="K3" i="240"/>
  <c r="K35" i="240" s="1"/>
  <c r="M22" i="240"/>
  <c r="O22" i="240" s="1"/>
  <c r="H3" i="240"/>
  <c r="H35" i="240" s="1"/>
  <c r="G3" i="240"/>
  <c r="G35" i="240" s="1"/>
  <c r="F3" i="240"/>
  <c r="F35" i="240" s="1"/>
  <c r="E3" i="240"/>
  <c r="E35" i="240" s="1"/>
  <c r="M7" i="240"/>
  <c r="O7" i="240" s="1"/>
  <c r="M26" i="240"/>
  <c r="O26" i="240" s="1"/>
  <c r="M14" i="240"/>
  <c r="O14" i="240" s="1"/>
  <c r="D3" i="240"/>
  <c r="F35" i="228"/>
  <c r="E3" i="228"/>
  <c r="H3" i="231"/>
  <c r="J3" i="231"/>
  <c r="K3" i="231"/>
  <c r="K35" i="231" s="1"/>
  <c r="M22" i="231"/>
  <c r="O22" i="231" s="1"/>
  <c r="J35" i="231"/>
  <c r="H35" i="231"/>
  <c r="M26" i="231"/>
  <c r="O26" i="231" s="1"/>
  <c r="D3" i="231"/>
  <c r="D35" i="231" s="1"/>
  <c r="F3" i="231"/>
  <c r="F35" i="231" s="1"/>
  <c r="G3" i="231"/>
  <c r="G35" i="231" s="1"/>
  <c r="L3" i="231"/>
  <c r="L35" i="231" s="1"/>
  <c r="E3" i="231"/>
  <c r="E35" i="231" s="1"/>
  <c r="I3" i="231"/>
  <c r="I35" i="231" s="1"/>
  <c r="L35" i="211"/>
  <c r="I35" i="211"/>
  <c r="M26" i="211"/>
  <c r="O26" i="211" s="1"/>
  <c r="H35" i="211"/>
  <c r="E3" i="211"/>
  <c r="E35" i="211" s="1"/>
  <c r="D22" i="211"/>
  <c r="D3" i="211"/>
  <c r="H35" i="215"/>
  <c r="G35" i="215"/>
  <c r="F35" i="215"/>
  <c r="M14" i="215"/>
  <c r="O14" i="215" s="1"/>
  <c r="D3" i="215"/>
  <c r="M3" i="215" s="1"/>
  <c r="O3" i="215" s="1"/>
  <c r="H35" i="229"/>
  <c r="E22" i="229"/>
  <c r="E35" i="229" s="1"/>
  <c r="F35" i="229"/>
  <c r="M22" i="229"/>
  <c r="O22" i="229" s="1"/>
  <c r="G3" i="229"/>
  <c r="G35" i="229" s="1"/>
  <c r="K3" i="229"/>
  <c r="M14" i="229"/>
  <c r="O14" i="229" s="1"/>
  <c r="L3" i="229"/>
  <c r="L35" i="229" s="1"/>
  <c r="J3" i="229"/>
  <c r="J35" i="229" s="1"/>
  <c r="I3" i="229"/>
  <c r="I35" i="229" s="1"/>
  <c r="F35" i="238"/>
  <c r="J35" i="238"/>
  <c r="G35" i="238"/>
  <c r="E35" i="238"/>
  <c r="M26" i="238"/>
  <c r="O26" i="238" s="1"/>
  <c r="H35" i="238"/>
  <c r="L3" i="238"/>
  <c r="L35" i="238" s="1"/>
  <c r="D3" i="238"/>
  <c r="I3" i="238"/>
  <c r="I35" i="238" s="1"/>
  <c r="E35" i="225"/>
  <c r="F35" i="225"/>
  <c r="M26" i="225"/>
  <c r="G35" i="225"/>
  <c r="L35" i="225"/>
  <c r="M22" i="225"/>
  <c r="J35" i="225"/>
  <c r="I3" i="225"/>
  <c r="M22" i="216"/>
  <c r="O22" i="216" s="1"/>
  <c r="F35" i="216"/>
  <c r="M7" i="216"/>
  <c r="O7" i="216" s="1"/>
  <c r="E35" i="219"/>
  <c r="D22" i="219"/>
  <c r="F35" i="219"/>
  <c r="H3" i="219"/>
  <c r="H35" i="219" s="1"/>
  <c r="G3" i="219"/>
  <c r="G35" i="219" s="1"/>
  <c r="M14" i="219"/>
  <c r="O14" i="219" s="1"/>
  <c r="G35" i="232"/>
  <c r="F35" i="232"/>
  <c r="M26" i="232"/>
  <c r="O26" i="232" s="1"/>
  <c r="M14" i="232"/>
  <c r="O14" i="232" s="1"/>
  <c r="K35" i="244"/>
  <c r="G35" i="244"/>
  <c r="M3" i="244"/>
  <c r="D35" i="244"/>
  <c r="M7" i="244"/>
  <c r="O7" i="244" s="1"/>
  <c r="M14" i="244"/>
  <c r="O14" i="244" s="1"/>
  <c r="M22" i="243"/>
  <c r="O22" i="243" s="1"/>
  <c r="K35" i="243"/>
  <c r="D3" i="243"/>
  <c r="M3" i="242"/>
  <c r="D35" i="242"/>
  <c r="G35" i="242"/>
  <c r="M14" i="242"/>
  <c r="O14" i="242" s="1"/>
  <c r="M7" i="242"/>
  <c r="O7" i="242" s="1"/>
  <c r="E22" i="242"/>
  <c r="E35" i="242" s="1"/>
  <c r="M22" i="241"/>
  <c r="O22" i="241" s="1"/>
  <c r="M3" i="241"/>
  <c r="D35" i="241"/>
  <c r="M7" i="241"/>
  <c r="O7" i="241" s="1"/>
  <c r="D35" i="239"/>
  <c r="G35" i="239"/>
  <c r="M7" i="239"/>
  <c r="O7" i="239" s="1"/>
  <c r="E22" i="239"/>
  <c r="M14" i="239"/>
  <c r="O14" i="239" s="1"/>
  <c r="M22" i="238"/>
  <c r="O22" i="238" s="1"/>
  <c r="K35" i="238"/>
  <c r="M3" i="238"/>
  <c r="D35" i="238"/>
  <c r="M14" i="238"/>
  <c r="O14" i="238" s="1"/>
  <c r="M7" i="238"/>
  <c r="O7" i="238" s="1"/>
  <c r="G35" i="237"/>
  <c r="K35" i="237"/>
  <c r="M14" i="237"/>
  <c r="O14" i="237" s="1"/>
  <c r="M7" i="237"/>
  <c r="O7" i="237" s="1"/>
  <c r="K35" i="236"/>
  <c r="M22" i="236"/>
  <c r="O22" i="236" s="1"/>
  <c r="D3" i="236"/>
  <c r="M26" i="235"/>
  <c r="O26" i="235" s="1"/>
  <c r="D35" i="234"/>
  <c r="D35" i="233"/>
  <c r="G35" i="233"/>
  <c r="K35" i="233"/>
  <c r="M22" i="233"/>
  <c r="O22" i="233" s="1"/>
  <c r="E35" i="233"/>
  <c r="M7" i="233"/>
  <c r="O7" i="233" s="1"/>
  <c r="E22" i="233"/>
  <c r="M14" i="233"/>
  <c r="O14" i="233" s="1"/>
  <c r="M22" i="232"/>
  <c r="O22" i="232" s="1"/>
  <c r="K35" i="232"/>
  <c r="M3" i="232"/>
  <c r="D35" i="232"/>
  <c r="M7" i="232"/>
  <c r="O7" i="232" s="1"/>
  <c r="M7" i="231"/>
  <c r="O7" i="231" s="1"/>
  <c r="M14" i="231"/>
  <c r="O14" i="231" s="1"/>
  <c r="M22" i="230"/>
  <c r="O22" i="230" s="1"/>
  <c r="D35" i="230"/>
  <c r="M7" i="230"/>
  <c r="O7" i="230" s="1"/>
  <c r="K35" i="229"/>
  <c r="D35" i="229"/>
  <c r="M7" i="229"/>
  <c r="O7" i="229" s="1"/>
  <c r="M3" i="228"/>
  <c r="D35" i="228"/>
  <c r="G35" i="228"/>
  <c r="K35" i="228"/>
  <c r="I35" i="228"/>
  <c r="M14" i="228"/>
  <c r="O14" i="228" s="1"/>
  <c r="M7" i="228"/>
  <c r="O7" i="228" s="1"/>
  <c r="E22" i="228"/>
  <c r="M22" i="228" s="1"/>
  <c r="O22" i="228" s="1"/>
  <c r="M3" i="227"/>
  <c r="D35" i="227"/>
  <c r="M22" i="227"/>
  <c r="O22" i="227" s="1"/>
  <c r="M7" i="227"/>
  <c r="O7" i="227" s="1"/>
  <c r="D35" i="225"/>
  <c r="M7" i="225"/>
  <c r="M14" i="225"/>
  <c r="D35" i="224"/>
  <c r="M7" i="224"/>
  <c r="O7" i="224" s="1"/>
  <c r="E22" i="224"/>
  <c r="E35" i="224" s="1"/>
  <c r="M14" i="224"/>
  <c r="O14" i="224" s="1"/>
  <c r="M3" i="221"/>
  <c r="M14" i="221"/>
  <c r="O14" i="221" s="1"/>
  <c r="M3" i="220"/>
  <c r="H35" i="220"/>
  <c r="L35" i="220"/>
  <c r="M14" i="220"/>
  <c r="O14" i="220" s="1"/>
  <c r="D22" i="220"/>
  <c r="M22" i="220" s="1"/>
  <c r="O22" i="220" s="1"/>
  <c r="M22" i="219"/>
  <c r="O22" i="219" s="1"/>
  <c r="K35" i="219"/>
  <c r="M3" i="219"/>
  <c r="D35" i="219"/>
  <c r="M7" i="219"/>
  <c r="O7" i="219" s="1"/>
  <c r="E35" i="217"/>
  <c r="M22" i="217"/>
  <c r="O22" i="217" s="1"/>
  <c r="M26" i="217"/>
  <c r="O26" i="217" s="1"/>
  <c r="D35" i="217"/>
  <c r="D3" i="216"/>
  <c r="E22" i="215"/>
  <c r="M22" i="215" s="1"/>
  <c r="M3" i="211"/>
  <c r="D35" i="211"/>
  <c r="M22" i="211"/>
  <c r="O22" i="211" s="1"/>
  <c r="M7" i="211"/>
  <c r="O7" i="211" s="1"/>
  <c r="M14" i="211"/>
  <c r="O14" i="211" s="1"/>
  <c r="H35" i="225" l="1"/>
  <c r="M3" i="225"/>
  <c r="I35" i="225"/>
  <c r="O7" i="225"/>
  <c r="O22" i="225"/>
  <c r="N57" i="225"/>
  <c r="O14" i="225"/>
  <c r="K35" i="225"/>
  <c r="O26" i="225"/>
  <c r="O61" i="218"/>
  <c r="M22" i="224"/>
  <c r="O22" i="224" s="1"/>
  <c r="M3" i="230"/>
  <c r="M35" i="217"/>
  <c r="O3" i="217"/>
  <c r="O35" i="217" s="1"/>
  <c r="D35" i="235"/>
  <c r="M35" i="235"/>
  <c r="M3" i="234"/>
  <c r="O3" i="234" s="1"/>
  <c r="O35" i="234" s="1"/>
  <c r="E35" i="239"/>
  <c r="M22" i="239"/>
  <c r="O22" i="239" s="1"/>
  <c r="D35" i="221"/>
  <c r="M3" i="237"/>
  <c r="M35" i="237" s="1"/>
  <c r="M3" i="233"/>
  <c r="M35" i="233" s="1"/>
  <c r="M3" i="240"/>
  <c r="M35" i="240" s="1"/>
  <c r="D35" i="240"/>
  <c r="M3" i="231"/>
  <c r="D35" i="215"/>
  <c r="M3" i="229"/>
  <c r="O3" i="229" s="1"/>
  <c r="O35" i="229" s="1"/>
  <c r="M35" i="244"/>
  <c r="O3" i="244"/>
  <c r="O35" i="244" s="1"/>
  <c r="M3" i="243"/>
  <c r="D35" i="243"/>
  <c r="M22" i="242"/>
  <c r="O22" i="242" s="1"/>
  <c r="O3" i="242"/>
  <c r="M35" i="241"/>
  <c r="O3" i="241"/>
  <c r="O35" i="241" s="1"/>
  <c r="M35" i="239"/>
  <c r="O3" i="239"/>
  <c r="O35" i="239" s="1"/>
  <c r="M35" i="238"/>
  <c r="O3" i="238"/>
  <c r="O35" i="238" s="1"/>
  <c r="M3" i="236"/>
  <c r="D35" i="236"/>
  <c r="M35" i="232"/>
  <c r="O3" i="232"/>
  <c r="O35" i="232" s="1"/>
  <c r="M35" i="231"/>
  <c r="O3" i="231"/>
  <c r="O35" i="231" s="1"/>
  <c r="M35" i="230"/>
  <c r="O3" i="230"/>
  <c r="O35" i="230" s="1"/>
  <c r="M35" i="229"/>
  <c r="E35" i="228"/>
  <c r="M35" i="228"/>
  <c r="O3" i="228"/>
  <c r="O35" i="228" s="1"/>
  <c r="M35" i="227"/>
  <c r="O3" i="227"/>
  <c r="O35" i="227" s="1"/>
  <c r="M35" i="225"/>
  <c r="O3" i="225"/>
  <c r="M35" i="224"/>
  <c r="O3" i="224"/>
  <c r="O35" i="224" s="1"/>
  <c r="M35" i="221"/>
  <c r="O3" i="221"/>
  <c r="O35" i="221" s="1"/>
  <c r="O3" i="220"/>
  <c r="O35" i="220" s="1"/>
  <c r="M35" i="220"/>
  <c r="D35" i="220"/>
  <c r="O3" i="219"/>
  <c r="O35" i="219" s="1"/>
  <c r="M35" i="219"/>
  <c r="M3" i="216"/>
  <c r="D35" i="216"/>
  <c r="O22" i="215"/>
  <c r="O35" i="215" s="1"/>
  <c r="M35" i="215"/>
  <c r="E35" i="215"/>
  <c r="M35" i="211"/>
  <c r="O3" i="211"/>
  <c r="O35" i="211" s="1"/>
  <c r="O35" i="225" l="1"/>
  <c r="M35" i="234"/>
  <c r="O35" i="242"/>
  <c r="O3" i="237"/>
  <c r="O35" i="237" s="1"/>
  <c r="O3" i="233"/>
  <c r="O35" i="233" s="1"/>
  <c r="O3" i="240"/>
  <c r="O35" i="240" s="1"/>
  <c r="O3" i="243"/>
  <c r="M35" i="242"/>
  <c r="M35" i="236"/>
  <c r="O3" i="236"/>
  <c r="O35" i="236" s="1"/>
  <c r="M35" i="216"/>
  <c r="O3" i="216"/>
  <c r="O35" i="216" s="1"/>
  <c r="O57" i="225" l="1"/>
  <c r="O61" i="225" l="1"/>
</calcChain>
</file>

<file path=xl/sharedStrings.xml><?xml version="1.0" encoding="utf-8"?>
<sst xmlns="http://schemas.openxmlformats.org/spreadsheetml/2006/main" count="3966" uniqueCount="117">
  <si>
    <t>TEKNİK GELİRLER</t>
  </si>
  <si>
    <t>I</t>
  </si>
  <si>
    <t>A</t>
  </si>
  <si>
    <t>Alınan Komisyonlar</t>
  </si>
  <si>
    <t>Alınan Primler</t>
  </si>
  <si>
    <t>Ödenen Tazminatta Reasürer Payı</t>
  </si>
  <si>
    <t>B</t>
  </si>
  <si>
    <t>C</t>
  </si>
  <si>
    <t>D</t>
  </si>
  <si>
    <t>Devreden Teknik Karşılıklar ( Net )</t>
  </si>
  <si>
    <t>a) Cari Rizikolar Karşılığı</t>
  </si>
  <si>
    <t>b) Muallak Hasar Karşılığı</t>
  </si>
  <si>
    <t>c) Hayat Matematik Karşılığı</t>
  </si>
  <si>
    <t>d) Hayat Muallak Taz Karşılığı</t>
  </si>
  <si>
    <t>e) Hayat Kar Payı Karşılığı</t>
  </si>
  <si>
    <t>E</t>
  </si>
  <si>
    <t>Ayrılan Teknik Karş.Reas.Payı</t>
  </si>
  <si>
    <t>a) Cari Rizikolar Karş Reas Payı</t>
  </si>
  <si>
    <t>b) Muallak Hasar Karş Reas Payı</t>
  </si>
  <si>
    <t>c) Hayat Matematik Karş Reas Payı</t>
  </si>
  <si>
    <t>d) Hayat Muallak Taz Karş Reas Payı</t>
  </si>
  <si>
    <t>e) Hayat Kar Payı Karş Reas Payı</t>
  </si>
  <si>
    <t>F</t>
  </si>
  <si>
    <t>Diğer Gelirler</t>
  </si>
  <si>
    <t>II</t>
  </si>
  <si>
    <t>TEKNİK GİDERLER</t>
  </si>
  <si>
    <t>Reasürerlere Verilen Primler</t>
  </si>
  <si>
    <t>Ödenen Komisyonlar</t>
  </si>
  <si>
    <t>Ödenen Tazminatlar</t>
  </si>
  <si>
    <t>Ayrılan Teknik Karşılıklar</t>
  </si>
  <si>
    <t>d) Hayat Matematik Karşılığı</t>
  </si>
  <si>
    <t>e) Hayat Muallak Taz Karşılığı</t>
  </si>
  <si>
    <t>f) Hayat Kar Payı Karşılığı</t>
  </si>
  <si>
    <t>g) Diğer Teknik Karşılıklar</t>
  </si>
  <si>
    <t>Diğer Giderler</t>
  </si>
  <si>
    <t>III</t>
  </si>
  <si>
    <t>TEKNİK KAR/ZARAR ( I - II )</t>
  </si>
  <si>
    <t>YANGIN</t>
  </si>
  <si>
    <t>NAKLİYAT</t>
  </si>
  <si>
    <t>SAİR KAZA</t>
  </si>
  <si>
    <t>MAK MONTAJ</t>
  </si>
  <si>
    <t>IV</t>
  </si>
  <si>
    <t>GENEL GİDERLER</t>
  </si>
  <si>
    <t>Personel Giderleri</t>
  </si>
  <si>
    <t>Genel İdare Giderleri</t>
  </si>
  <si>
    <t>Vergi ve Yükümlülükler</t>
  </si>
  <si>
    <t>Amortisman Giderleri</t>
  </si>
  <si>
    <t>Karşılık Giderleri</t>
  </si>
  <si>
    <t>V</t>
  </si>
  <si>
    <t>MALİ GELİRLER</t>
  </si>
  <si>
    <t>Faiz Gelirleri</t>
  </si>
  <si>
    <t>Kar Payı Gelirleri</t>
  </si>
  <si>
    <t>Satış Karları</t>
  </si>
  <si>
    <t>Kira Geliri</t>
  </si>
  <si>
    <t>Kambiyo Karları</t>
  </si>
  <si>
    <t>VI</t>
  </si>
  <si>
    <t>MALİ GİDERLER</t>
  </si>
  <si>
    <t>Faiz Giderleri</t>
  </si>
  <si>
    <t>Satış Zararları</t>
  </si>
  <si>
    <t>Kambiyo Zararları</t>
  </si>
  <si>
    <t>VERGİ ÖNCESİ DÖNEM KAR/ZARAR ( III - IV+ V - VI )</t>
  </si>
  <si>
    <t>DOLU</t>
  </si>
  <si>
    <t>HASTALIK</t>
  </si>
  <si>
    <t>ELEM. TOPLAM</t>
  </si>
  <si>
    <t>HAYAT</t>
  </si>
  <si>
    <t>GENEL TOPLAM</t>
  </si>
  <si>
    <t>HAY HAYAT</t>
  </si>
  <si>
    <t xml:space="preserve">AİT OLDIĞU DÖNEM: </t>
  </si>
  <si>
    <t>YENİDEN DEĞERLENDİRME ZARARI</t>
  </si>
  <si>
    <t>VERGİ ÖNCESİ KAR</t>
  </si>
  <si>
    <t>KURUMLAR VE GELİR VERGİSİ</t>
  </si>
  <si>
    <t>VERGİ SONRASI DÖNEM KARI</t>
  </si>
  <si>
    <t>f) Ertelenmiş Verilen  Komisyonlar</t>
  </si>
  <si>
    <t>c) Ertelenmiş Alınan Komisyonlar</t>
  </si>
  <si>
    <t>KASKO</t>
  </si>
  <si>
    <t>TRAFİK</t>
  </si>
  <si>
    <t>f) Devreden ertelenmiş komisyonlar</t>
  </si>
  <si>
    <t>AKFİNANS SİGORTA LTD 2024</t>
  </si>
  <si>
    <t>ANADOLU ANONİM TÜRK SİGORTA ŞTİ 2024</t>
  </si>
  <si>
    <t>AS-CAN SİGORTA ŞTİ. LTD 2024</t>
  </si>
  <si>
    <t>AVEON SİGORTA LTD 2024</t>
  </si>
  <si>
    <t>AXA SİGORTA A.Ş 2024</t>
  </si>
  <si>
    <t>ALFA SİGORTA CO.LTD 2024</t>
  </si>
  <si>
    <t>BEY SİGORTA LTD 2024</t>
  </si>
  <si>
    <t>BİCARE INSURANCE LTD 2024</t>
  </si>
  <si>
    <t>CAN SİGORTA LTD 2024</t>
  </si>
  <si>
    <t>COMMERCIAL INSURANCE LTD 2024</t>
  </si>
  <si>
    <t>CORRECT CHOICE INSURANCE LTD 2024</t>
  </si>
  <si>
    <t>CREDITWEST INSURANCE LTD 2024</t>
  </si>
  <si>
    <t>EUROCİTY INSURANCE LTD 2024</t>
  </si>
  <si>
    <t>EIG SİGORTA LTD 2024</t>
  </si>
  <si>
    <t>EAGER INSURANCE LTD 2024</t>
  </si>
  <si>
    <t>GIG SİGORTA A.Ş 2024</t>
  </si>
  <si>
    <t>GOLD INSURANCE LTD 2024</t>
  </si>
  <si>
    <t>GRANDPLUS INSURANCE LTD 2024</t>
  </si>
  <si>
    <t>I.O.N INSURANCE LTD 2024</t>
  </si>
  <si>
    <t>İYİ GELECEK SİGORTA LTD 2024</t>
  </si>
  <si>
    <t>GÜVEN SİGORTA (KIBRIS) ŞTİ. LTD 2024</t>
  </si>
  <si>
    <t>KIBRIS İKTİSAT SİGORTA LTD 2024</t>
  </si>
  <si>
    <t>KIBRIS KAPİTAL INSURANCE LTD 2024</t>
  </si>
  <si>
    <t>KIBRIS SİGORTA ŞTİ. LTD 2024</t>
  </si>
  <si>
    <t>LİMASOL SİGORTA LTD 2024</t>
  </si>
  <si>
    <t>LİGHTSTAR INSURANCE LTD 2024</t>
  </si>
  <si>
    <t>MAPFREE INSURANCE LTD 2024</t>
  </si>
  <si>
    <t>NORTHPRIME INSURANCE LTD 2024</t>
  </si>
  <si>
    <t>NEAR EAST SİGORTA LTD 2024</t>
  </si>
  <si>
    <t>SEGURE INSURANCE LTD 2024</t>
  </si>
  <si>
    <t>SMART TARGET INSURANCE LTD 2024</t>
  </si>
  <si>
    <t>ŞEKER SİGORTA (KIBRIS) LTD 2024</t>
  </si>
  <si>
    <t>TOWER INSURANCE LTD 2024</t>
  </si>
  <si>
    <t>TÜRK SİGORTA LTD 2024</t>
  </si>
  <si>
    <t>TÜRKİYE SİGORTA A.Ş 2024</t>
  </si>
  <si>
    <t>UNIVERSAL SİGORTA LTD 2024</t>
  </si>
  <si>
    <t>ZİRVE SİGORTA LTD 2024</t>
  </si>
  <si>
    <t>ZURİCH SİGORTA A.Ş 2024</t>
  </si>
  <si>
    <t>AİT OLDUĞU DÖNEM:</t>
  </si>
  <si>
    <t>DAĞLI SİGORTA LTD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</si>
</sst>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6" x14ac:knownFonts="1">
    <font>
      <sz val="10"/>
      <name val="Arial"/>
    </font>
    <font>
      <sz val="10"/>
      <name val="Arial"/>
      <family val="2"/>
      <charset val="162"/>
    </font>
    <font>
      <sz val="8"/>
      <name val="Arial"/>
      <family val="2"/>
      <charset val="162"/>
    </font>
    <font>
      <u/>
      <sz val="10"/>
      <color indexed="12"/>
      <name val="Arial"/>
      <family val="2"/>
      <charset val="162"/>
    </font>
    <font>
      <b/>
      <sz val="10"/>
      <name val="Arial"/>
      <family val="2"/>
      <charset val="162"/>
    </font>
    <font>
      <b/>
      <sz val="10"/>
      <color indexed="12"/>
      <name val="Arial"/>
      <family val="2"/>
      <charset val="162"/>
    </font>
    <font>
      <sz val="10"/>
      <name val="Arial"/>
      <family val="2"/>
      <charset val="162"/>
    </font>
    <font>
      <sz val="10"/>
      <color indexed="12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b/>
      <u/>
      <sz val="10"/>
      <color rgb="FFFF0000"/>
      <name val="Arial"/>
      <family val="2"/>
      <charset val="162"/>
    </font>
    <font>
      <b/>
      <sz val="10"/>
      <name val="Arial"/>
      <family val="2"/>
    </font>
    <font>
      <b/>
      <sz val="10"/>
      <color rgb="FFFF0000"/>
      <name val="Arial"/>
      <family val="2"/>
      <charset val="162"/>
    </font>
    <font>
      <b/>
      <sz val="10"/>
      <color rgb="FF0000FF"/>
      <name val="Arial"/>
      <family val="2"/>
      <charset val="162"/>
    </font>
    <font>
      <sz val="10"/>
      <color rgb="FF0000FF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67">
    <xf numFmtId="0" fontId="0" fillId="0" borderId="0" xfId="0"/>
    <xf numFmtId="4" fontId="5" fillId="2" borderId="0" xfId="1" applyNumberFormat="1" applyFont="1" applyFill="1"/>
    <xf numFmtId="4" fontId="7" fillId="0" borderId="0" xfId="1" applyNumberFormat="1" applyFont="1" applyProtection="1">
      <protection locked="0"/>
    </xf>
    <xf numFmtId="4" fontId="7" fillId="2" borderId="0" xfId="1" applyNumberFormat="1" applyFont="1" applyFill="1"/>
    <xf numFmtId="4" fontId="6" fillId="0" borderId="1" xfId="1" applyNumberFormat="1" applyFont="1" applyBorder="1"/>
    <xf numFmtId="4" fontId="7" fillId="0" borderId="0" xfId="1" applyNumberFormat="1" applyFont="1" applyBorder="1"/>
    <xf numFmtId="4" fontId="8" fillId="0" borderId="0" xfId="1" applyNumberFormat="1" applyFont="1"/>
    <xf numFmtId="4" fontId="7" fillId="2" borderId="0" xfId="1" applyNumberFormat="1" applyFont="1" applyFill="1" applyAlignment="1">
      <alignment horizontal="center"/>
    </xf>
    <xf numFmtId="4" fontId="8" fillId="0" borderId="0" xfId="1" applyNumberFormat="1" applyFont="1" applyProtection="1">
      <protection locked="0"/>
    </xf>
    <xf numFmtId="4" fontId="7" fillId="0" borderId="1" xfId="1" applyNumberFormat="1" applyFont="1" applyBorder="1"/>
    <xf numFmtId="4" fontId="8" fillId="0" borderId="0" xfId="0" applyNumberFormat="1" applyFont="1"/>
    <xf numFmtId="4" fontId="8" fillId="0" borderId="1" xfId="0" applyNumberFormat="1" applyFont="1" applyBorder="1"/>
    <xf numFmtId="4" fontId="8" fillId="3" borderId="0" xfId="0" applyNumberFormat="1" applyFont="1" applyFill="1"/>
    <xf numFmtId="4" fontId="1" fillId="0" borderId="0" xfId="0" applyNumberFormat="1" applyFont="1" applyAlignment="1">
      <alignment horizontal="center"/>
    </xf>
    <xf numFmtId="4" fontId="1" fillId="0" borderId="0" xfId="0" applyNumberFormat="1" applyFont="1"/>
    <xf numFmtId="4" fontId="11" fillId="3" borderId="0" xfId="2" applyNumberFormat="1" applyFont="1" applyFill="1" applyAlignment="1" applyProtection="1">
      <protection locked="0"/>
    </xf>
    <xf numFmtId="4" fontId="6" fillId="0" borderId="0" xfId="0" applyNumberFormat="1" applyFont="1" applyAlignment="1">
      <alignment horizontal="center"/>
    </xf>
    <xf numFmtId="4" fontId="6" fillId="0" borderId="0" xfId="0" applyNumberFormat="1" applyFont="1"/>
    <xf numFmtId="4" fontId="8" fillId="0" borderId="0" xfId="0" applyNumberFormat="1" applyFont="1" applyAlignment="1">
      <alignment horizontal="center"/>
    </xf>
    <xf numFmtId="4" fontId="8" fillId="2" borderId="0" xfId="1" applyNumberFormat="1" applyFont="1" applyFill="1"/>
    <xf numFmtId="4" fontId="4" fillId="0" borderId="0" xfId="0" applyNumberFormat="1" applyFont="1"/>
    <xf numFmtId="4" fontId="8" fillId="0" borderId="1" xfId="0" applyNumberFormat="1" applyFont="1" applyBorder="1" applyAlignment="1">
      <alignment horizontal="center"/>
    </xf>
    <xf numFmtId="4" fontId="4" fillId="0" borderId="1" xfId="0" applyNumberFormat="1" applyFont="1" applyBorder="1"/>
    <xf numFmtId="4" fontId="6" fillId="0" borderId="0" xfId="1" applyNumberFormat="1" applyFont="1" applyBorder="1"/>
    <xf numFmtId="4" fontId="8" fillId="0" borderId="0" xfId="1" applyNumberFormat="1" applyFont="1" applyBorder="1"/>
    <xf numFmtId="4" fontId="6" fillId="0" borderId="0" xfId="1" applyNumberFormat="1" applyFont="1"/>
    <xf numFmtId="4" fontId="6" fillId="0" borderId="0" xfId="3" applyNumberFormat="1" applyFont="1"/>
    <xf numFmtId="4" fontId="8" fillId="0" borderId="0" xfId="3" applyNumberFormat="1" applyFont="1"/>
    <xf numFmtId="4" fontId="9" fillId="0" borderId="0" xfId="0" applyNumberFormat="1" applyFont="1" applyAlignment="1">
      <alignment horizontal="center"/>
    </xf>
    <xf numFmtId="4" fontId="9" fillId="0" borderId="0" xfId="0" applyNumberFormat="1" applyFont="1"/>
    <xf numFmtId="4" fontId="9" fillId="0" borderId="0" xfId="1" applyNumberFormat="1" applyFont="1"/>
    <xf numFmtId="4" fontId="9" fillId="0" borderId="0" xfId="3" applyNumberFormat="1" applyFont="1"/>
    <xf numFmtId="4" fontId="9" fillId="0" borderId="0" xfId="1" applyNumberFormat="1" applyFont="1" applyProtection="1">
      <protection locked="0"/>
    </xf>
    <xf numFmtId="4" fontId="10" fillId="0" borderId="0" xfId="0" applyNumberFormat="1" applyFont="1" applyAlignment="1" applyProtection="1">
      <alignment horizontal="left"/>
      <protection locked="0"/>
    </xf>
    <xf numFmtId="4" fontId="6" fillId="0" borderId="0" xfId="1" applyNumberFormat="1" applyFont="1" applyProtection="1">
      <protection locked="0"/>
    </xf>
    <xf numFmtId="4" fontId="8" fillId="0" borderId="0" xfId="0" applyNumberFormat="1" applyFont="1" applyProtection="1">
      <protection locked="0"/>
    </xf>
    <xf numFmtId="4" fontId="9" fillId="0" borderId="0" xfId="0" applyNumberFormat="1" applyFont="1" applyProtection="1">
      <protection locked="0"/>
    </xf>
    <xf numFmtId="4" fontId="10" fillId="0" borderId="0" xfId="0" applyNumberFormat="1" applyFont="1"/>
    <xf numFmtId="4" fontId="10" fillId="0" borderId="3" xfId="0" applyNumberFormat="1" applyFont="1" applyBorder="1"/>
    <xf numFmtId="4" fontId="10" fillId="0" borderId="4" xfId="0" applyNumberFormat="1" applyFont="1" applyBorder="1"/>
    <xf numFmtId="4" fontId="1" fillId="0" borderId="2" xfId="0" applyNumberFormat="1" applyFont="1" applyBorder="1"/>
    <xf numFmtId="4" fontId="4" fillId="0" borderId="2" xfId="0" applyNumberFormat="1" applyFont="1" applyBorder="1"/>
    <xf numFmtId="4" fontId="1" fillId="0" borderId="0" xfId="1" applyNumberFormat="1" applyFont="1" applyProtection="1">
      <protection locked="0"/>
    </xf>
    <xf numFmtId="4" fontId="1" fillId="0" borderId="1" xfId="0" applyNumberFormat="1" applyFont="1" applyBorder="1"/>
    <xf numFmtId="4" fontId="1" fillId="0" borderId="0" xfId="1" applyNumberFormat="1" applyFont="1" applyAlignment="1" applyProtection="1">
      <alignment horizontal="right"/>
      <protection locked="0"/>
    </xf>
    <xf numFmtId="4" fontId="13" fillId="0" borderId="0" xfId="0" applyNumberFormat="1" applyFont="1"/>
    <xf numFmtId="4" fontId="1" fillId="2" borderId="0" xfId="1" applyNumberFormat="1" applyFont="1" applyFill="1"/>
    <xf numFmtId="4" fontId="1" fillId="0" borderId="1" xfId="0" applyNumberFormat="1" applyFont="1" applyBorder="1" applyAlignment="1">
      <alignment horizontal="center"/>
    </xf>
    <xf numFmtId="4" fontId="1" fillId="0" borderId="1" xfId="1" applyNumberFormat="1" applyFont="1" applyBorder="1"/>
    <xf numFmtId="4" fontId="1" fillId="0" borderId="0" xfId="1" applyNumberFormat="1" applyFont="1" applyBorder="1"/>
    <xf numFmtId="4" fontId="1" fillId="0" borderId="0" xfId="1" applyNumberFormat="1" applyFont="1"/>
    <xf numFmtId="4" fontId="1" fillId="0" borderId="0" xfId="3" applyNumberFormat="1" applyFont="1"/>
    <xf numFmtId="4" fontId="4" fillId="0" borderId="3" xfId="0" applyNumberFormat="1" applyFont="1" applyBorder="1"/>
    <xf numFmtId="4" fontId="4" fillId="0" borderId="4" xfId="0" applyNumberFormat="1" applyFont="1" applyBorder="1"/>
    <xf numFmtId="4" fontId="1" fillId="3" borderId="0" xfId="0" applyNumberFormat="1" applyFont="1" applyFill="1"/>
    <xf numFmtId="4" fontId="14" fillId="2" borderId="0" xfId="1" applyNumberFormat="1" applyFont="1" applyFill="1"/>
    <xf numFmtId="4" fontId="15" fillId="2" borderId="0" xfId="1" applyNumberFormat="1" applyFont="1" applyFill="1"/>
    <xf numFmtId="4" fontId="15" fillId="0" borderId="0" xfId="1" applyNumberFormat="1" applyFont="1" applyProtection="1">
      <protection locked="0"/>
    </xf>
    <xf numFmtId="4" fontId="4" fillId="0" borderId="0" xfId="0" applyNumberFormat="1" applyFont="1" applyAlignment="1" applyProtection="1">
      <alignment horizontal="left"/>
      <protection locked="0"/>
    </xf>
    <xf numFmtId="4" fontId="1" fillId="0" borderId="0" xfId="0" applyNumberFormat="1" applyFont="1" applyProtection="1">
      <protection locked="0"/>
    </xf>
    <xf numFmtId="4" fontId="12" fillId="0" borderId="0" xfId="0" applyNumberFormat="1" applyFont="1"/>
    <xf numFmtId="4" fontId="4" fillId="0" borderId="1" xfId="0" applyNumberFormat="1" applyFont="1" applyBorder="1" applyAlignment="1">
      <alignment horizontal="center"/>
    </xf>
    <xf numFmtId="4" fontId="1" fillId="0" borderId="0" xfId="0" applyNumberFormat="1" applyFont="1" applyAlignment="1">
      <alignment horizontal="center" vertical="center" wrapText="1"/>
    </xf>
    <xf numFmtId="4" fontId="4" fillId="0" borderId="0" xfId="0" applyNumberFormat="1" applyFont="1" applyAlignment="1">
      <alignment horizontal="left"/>
    </xf>
    <xf numFmtId="4" fontId="1" fillId="0" borderId="3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</cellXfs>
  <cellStyles count="4">
    <cellStyle name="Comma" xfId="1" builtinId="3"/>
    <cellStyle name="Hyperlink" xfId="2" builtinId="8"/>
    <cellStyle name="Normal" xfId="0" builtinId="0"/>
    <cellStyle name="Percent" xfId="3" builtin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61"/>
  <sheetViews>
    <sheetView tabSelected="1" topLeftCell="A28" workbookViewId="0">
      <selection activeCell="O58" sqref="O58"/>
    </sheetView>
  </sheetViews>
  <sheetFormatPr defaultRowHeight="12.75" x14ac:dyDescent="0.2"/>
  <cols>
    <col min="1" max="1" width="5.42578125" style="14" customWidth="1"/>
    <col min="2" max="2" width="2.42578125" style="14" customWidth="1"/>
    <col min="3" max="3" width="29.42578125" style="14" customWidth="1"/>
    <col min="4" max="4" width="15.5703125" style="14" customWidth="1"/>
    <col min="5" max="5" width="12.85546875" style="14" bestFit="1" customWidth="1"/>
    <col min="6" max="6" width="12.85546875" style="14" customWidth="1"/>
    <col min="7" max="8" width="14" style="14" bestFit="1" customWidth="1"/>
    <col min="9" max="9" width="13.28515625" style="14" bestFit="1" customWidth="1"/>
    <col min="10" max="11" width="9.28515625" style="14" bestFit="1" customWidth="1"/>
    <col min="12" max="12" width="10.28515625" style="14" bestFit="1" customWidth="1"/>
    <col min="13" max="13" width="13.7109375" style="14" customWidth="1"/>
    <col min="14" max="14" width="11.140625" style="14" customWidth="1"/>
    <col min="15" max="15" width="19.42578125" style="14" customWidth="1"/>
    <col min="16" max="16384" width="9.140625" style="14"/>
  </cols>
  <sheetData>
    <row r="1" spans="1:15" x14ac:dyDescent="0.2">
      <c r="A1" s="13"/>
      <c r="C1" s="15" t="s">
        <v>77</v>
      </c>
      <c r="D1" s="62" t="s">
        <v>37</v>
      </c>
      <c r="E1" s="62" t="s">
        <v>38</v>
      </c>
      <c r="F1" s="62" t="s">
        <v>75</v>
      </c>
      <c r="G1" s="62" t="s">
        <v>74</v>
      </c>
      <c r="H1" s="62" t="s">
        <v>39</v>
      </c>
      <c r="I1" s="62" t="s">
        <v>40</v>
      </c>
      <c r="J1" s="62" t="s">
        <v>61</v>
      </c>
      <c r="K1" s="62" t="s">
        <v>66</v>
      </c>
      <c r="L1" s="62" t="s">
        <v>62</v>
      </c>
      <c r="M1" s="62" t="s">
        <v>63</v>
      </c>
      <c r="N1" s="62" t="s">
        <v>64</v>
      </c>
      <c r="O1" s="62" t="s">
        <v>65</v>
      </c>
    </row>
    <row r="2" spans="1:15" x14ac:dyDescent="0.2">
      <c r="A2" s="13"/>
      <c r="B2" s="13"/>
      <c r="C2" s="58" t="s">
        <v>67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x14ac:dyDescent="0.2">
      <c r="A3" s="13" t="s">
        <v>1</v>
      </c>
      <c r="B3" s="63" t="s">
        <v>0</v>
      </c>
      <c r="C3" s="63"/>
      <c r="D3" s="1">
        <f t="shared" ref="D3:N3" si="0">D4+D5+D6+D7+D14+D21</f>
        <v>4049932.0499999993</v>
      </c>
      <c r="E3" s="1">
        <f t="shared" si="0"/>
        <v>0</v>
      </c>
      <c r="F3" s="1">
        <f t="shared" si="0"/>
        <v>20260373.379999995</v>
      </c>
      <c r="G3" s="1">
        <f t="shared" si="0"/>
        <v>5394349.629999999</v>
      </c>
      <c r="H3" s="1">
        <f t="shared" si="0"/>
        <v>2329890.2600000002</v>
      </c>
      <c r="I3" s="1">
        <f t="shared" si="0"/>
        <v>0</v>
      </c>
      <c r="J3" s="1">
        <f t="shared" si="0"/>
        <v>0</v>
      </c>
      <c r="K3" s="1">
        <f t="shared" si="0"/>
        <v>0</v>
      </c>
      <c r="L3" s="1">
        <f t="shared" si="0"/>
        <v>0</v>
      </c>
      <c r="M3" s="1">
        <f>D3+E3+F3+G3+H3+I3+J3+K3+L3</f>
        <v>32034545.319999997</v>
      </c>
      <c r="N3" s="1">
        <f t="shared" si="0"/>
        <v>0</v>
      </c>
      <c r="O3" s="1">
        <f t="shared" ref="O3:O34" si="1">M3+N3</f>
        <v>32034545.319999997</v>
      </c>
    </row>
    <row r="4" spans="1:15" x14ac:dyDescent="0.2">
      <c r="A4" s="13"/>
      <c r="B4" s="14" t="s">
        <v>2</v>
      </c>
      <c r="C4" s="14" t="s">
        <v>4</v>
      </c>
      <c r="D4" s="42">
        <v>1974596.2</v>
      </c>
      <c r="E4" s="42">
        <v>0</v>
      </c>
      <c r="F4" s="42">
        <v>11884976.43</v>
      </c>
      <c r="G4" s="42">
        <v>2362556.27</v>
      </c>
      <c r="H4" s="42">
        <v>669254.99</v>
      </c>
      <c r="I4" s="42">
        <v>0</v>
      </c>
      <c r="J4" s="42">
        <v>0</v>
      </c>
      <c r="K4" s="42">
        <v>0</v>
      </c>
      <c r="L4" s="42">
        <v>0</v>
      </c>
      <c r="M4" s="2">
        <f>D4+E4+F4+G4+H4+I4+J4+K4+L4</f>
        <v>16891383.889999997</v>
      </c>
      <c r="N4" s="42">
        <v>0</v>
      </c>
      <c r="O4" s="2">
        <f t="shared" si="1"/>
        <v>16891383.889999997</v>
      </c>
    </row>
    <row r="5" spans="1:15" x14ac:dyDescent="0.2">
      <c r="A5" s="13"/>
      <c r="B5" s="14" t="s">
        <v>6</v>
      </c>
      <c r="C5" s="14" t="s">
        <v>3</v>
      </c>
      <c r="D5" s="42">
        <v>603966.73</v>
      </c>
      <c r="E5" s="42">
        <v>0</v>
      </c>
      <c r="F5" s="42">
        <v>1876093.95</v>
      </c>
      <c r="G5" s="42">
        <v>697494.48</v>
      </c>
      <c r="H5" s="42">
        <v>245766.81</v>
      </c>
      <c r="I5" s="42">
        <v>0</v>
      </c>
      <c r="J5" s="42">
        <v>0</v>
      </c>
      <c r="K5" s="42">
        <v>0</v>
      </c>
      <c r="L5" s="42">
        <v>0</v>
      </c>
      <c r="M5" s="2">
        <f t="shared" ref="M5:M34" si="2">D5+E5+F5+G5+H5+I5+J5+K5+L5</f>
        <v>3423321.9699999997</v>
      </c>
      <c r="N5" s="42">
        <v>0</v>
      </c>
      <c r="O5" s="2">
        <f t="shared" si="1"/>
        <v>3423321.9699999997</v>
      </c>
    </row>
    <row r="6" spans="1:15" x14ac:dyDescent="0.2">
      <c r="A6" s="13"/>
      <c r="B6" s="14" t="s">
        <v>7</v>
      </c>
      <c r="C6" s="14" t="s">
        <v>5</v>
      </c>
      <c r="D6" s="42">
        <v>0</v>
      </c>
      <c r="E6" s="42">
        <v>0</v>
      </c>
      <c r="F6" s="42">
        <v>337480</v>
      </c>
      <c r="G6" s="42">
        <v>348172.55</v>
      </c>
      <c r="H6" s="42">
        <v>0</v>
      </c>
      <c r="I6" s="42">
        <v>0</v>
      </c>
      <c r="J6" s="42">
        <v>0</v>
      </c>
      <c r="K6" s="42">
        <v>0</v>
      </c>
      <c r="L6" s="42">
        <v>0</v>
      </c>
      <c r="M6" s="2">
        <f t="shared" si="2"/>
        <v>685652.55</v>
      </c>
      <c r="N6" s="42">
        <v>0</v>
      </c>
      <c r="O6" s="2">
        <f t="shared" si="1"/>
        <v>685652.55</v>
      </c>
    </row>
    <row r="7" spans="1:15" x14ac:dyDescent="0.2">
      <c r="A7" s="13"/>
      <c r="B7" s="14" t="s">
        <v>8</v>
      </c>
      <c r="C7" s="14" t="s">
        <v>9</v>
      </c>
      <c r="D7" s="3">
        <f t="shared" ref="D7:L7" si="3">D8+D9+D10+D11+D12+D13</f>
        <v>242672.92</v>
      </c>
      <c r="E7" s="3">
        <f t="shared" si="3"/>
        <v>0</v>
      </c>
      <c r="F7" s="3">
        <f t="shared" si="3"/>
        <v>2458494.69</v>
      </c>
      <c r="G7" s="3">
        <f t="shared" si="3"/>
        <v>402990.29000000004</v>
      </c>
      <c r="H7" s="3">
        <f t="shared" si="3"/>
        <v>213926.34</v>
      </c>
      <c r="I7" s="3">
        <f t="shared" si="3"/>
        <v>0</v>
      </c>
      <c r="J7" s="3">
        <f t="shared" si="3"/>
        <v>0</v>
      </c>
      <c r="K7" s="3">
        <f t="shared" si="3"/>
        <v>0</v>
      </c>
      <c r="L7" s="3">
        <f t="shared" si="3"/>
        <v>0</v>
      </c>
      <c r="M7" s="3">
        <f>D7+E7+F7+G7+H7+I7+J7+K7+L7</f>
        <v>3318084.2399999998</v>
      </c>
      <c r="N7" s="46">
        <v>0</v>
      </c>
      <c r="O7" s="3">
        <f t="shared" si="1"/>
        <v>3318084.2399999998</v>
      </c>
    </row>
    <row r="8" spans="1:15" x14ac:dyDescent="0.2">
      <c r="A8" s="13"/>
      <c r="C8" s="14" t="s">
        <v>10</v>
      </c>
      <c r="D8" s="42">
        <v>216220.38</v>
      </c>
      <c r="E8" s="42">
        <v>0</v>
      </c>
      <c r="F8" s="42">
        <v>1899501.19</v>
      </c>
      <c r="G8" s="42">
        <v>459128.28</v>
      </c>
      <c r="H8" s="42">
        <v>220753.49</v>
      </c>
      <c r="I8" s="42">
        <v>0</v>
      </c>
      <c r="J8" s="42">
        <v>0</v>
      </c>
      <c r="K8" s="42">
        <v>0</v>
      </c>
      <c r="L8" s="42">
        <v>0</v>
      </c>
      <c r="M8" s="2">
        <f t="shared" si="2"/>
        <v>2795603.34</v>
      </c>
      <c r="N8" s="42">
        <v>0</v>
      </c>
      <c r="O8" s="2">
        <f t="shared" si="1"/>
        <v>2795603.34</v>
      </c>
    </row>
    <row r="9" spans="1:15" x14ac:dyDescent="0.2">
      <c r="A9" s="13"/>
      <c r="C9" s="14" t="s">
        <v>11</v>
      </c>
      <c r="D9" s="42">
        <v>0</v>
      </c>
      <c r="E9" s="42">
        <v>0</v>
      </c>
      <c r="F9" s="42">
        <v>359345</v>
      </c>
      <c r="G9" s="42">
        <v>42500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2">
        <f t="shared" si="2"/>
        <v>401845</v>
      </c>
      <c r="N9" s="42">
        <v>0</v>
      </c>
      <c r="O9" s="2">
        <f t="shared" si="1"/>
        <v>401845</v>
      </c>
    </row>
    <row r="10" spans="1:15" x14ac:dyDescent="0.2">
      <c r="A10" s="13"/>
      <c r="C10" s="14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2">
        <f t="shared" si="2"/>
        <v>0</v>
      </c>
      <c r="N10" s="42">
        <v>0</v>
      </c>
      <c r="O10" s="2">
        <f t="shared" si="1"/>
        <v>0</v>
      </c>
    </row>
    <row r="11" spans="1:15" x14ac:dyDescent="0.2">
      <c r="A11" s="13"/>
      <c r="C11" s="14" t="s">
        <v>13</v>
      </c>
      <c r="D11" s="42"/>
      <c r="E11" s="42"/>
      <c r="F11" s="42"/>
      <c r="G11" s="42"/>
      <c r="H11" s="42"/>
      <c r="I11" s="42"/>
      <c r="J11" s="42"/>
      <c r="K11" s="42"/>
      <c r="L11" s="42"/>
      <c r="M11" s="2">
        <f t="shared" si="2"/>
        <v>0</v>
      </c>
      <c r="N11" s="42">
        <v>0</v>
      </c>
      <c r="O11" s="2">
        <f t="shared" si="1"/>
        <v>0</v>
      </c>
    </row>
    <row r="12" spans="1:15" x14ac:dyDescent="0.2">
      <c r="A12" s="13"/>
      <c r="C12" s="14" t="s">
        <v>14</v>
      </c>
      <c r="D12" s="42"/>
      <c r="E12" s="42"/>
      <c r="F12" s="42"/>
      <c r="G12" s="42"/>
      <c r="H12" s="42"/>
      <c r="I12" s="42"/>
      <c r="J12" s="42"/>
      <c r="K12" s="42"/>
      <c r="L12" s="42"/>
      <c r="M12" s="2">
        <f t="shared" si="2"/>
        <v>0</v>
      </c>
      <c r="N12" s="42">
        <v>0</v>
      </c>
      <c r="O12" s="2">
        <f t="shared" si="1"/>
        <v>0</v>
      </c>
    </row>
    <row r="13" spans="1:15" x14ac:dyDescent="0.2">
      <c r="A13" s="13"/>
      <c r="C13" s="14" t="s">
        <v>76</v>
      </c>
      <c r="D13" s="42">
        <v>26452.54</v>
      </c>
      <c r="E13" s="42">
        <v>0</v>
      </c>
      <c r="F13" s="42">
        <v>199648.5</v>
      </c>
      <c r="G13" s="42">
        <v>-98637.99</v>
      </c>
      <c r="H13" s="42">
        <v>-6827.15</v>
      </c>
      <c r="I13" s="42">
        <v>0</v>
      </c>
      <c r="J13" s="42">
        <v>0</v>
      </c>
      <c r="K13" s="42">
        <v>0</v>
      </c>
      <c r="L13" s="42">
        <v>0</v>
      </c>
      <c r="M13" s="2">
        <f t="shared" si="2"/>
        <v>120635.90000000001</v>
      </c>
      <c r="N13" s="42">
        <v>0</v>
      </c>
      <c r="O13" s="2">
        <f t="shared" si="1"/>
        <v>120635.90000000001</v>
      </c>
    </row>
    <row r="14" spans="1:15" x14ac:dyDescent="0.2">
      <c r="A14" s="13"/>
      <c r="B14" s="14" t="s">
        <v>15</v>
      </c>
      <c r="C14" s="14" t="s">
        <v>16</v>
      </c>
      <c r="D14" s="3">
        <f t="shared" ref="D14:L14" si="4">D15+D16+D17+D18+D19+D20</f>
        <v>1079336.67</v>
      </c>
      <c r="E14" s="3">
        <f t="shared" si="4"/>
        <v>0</v>
      </c>
      <c r="F14" s="3">
        <f t="shared" si="4"/>
        <v>2320810.41</v>
      </c>
      <c r="G14" s="3">
        <f t="shared" si="4"/>
        <v>1037421.69</v>
      </c>
      <c r="H14" s="3">
        <f t="shared" si="4"/>
        <v>741872.39</v>
      </c>
      <c r="I14" s="3">
        <f t="shared" si="4"/>
        <v>0</v>
      </c>
      <c r="J14" s="3">
        <f t="shared" si="4"/>
        <v>0</v>
      </c>
      <c r="K14" s="3">
        <f t="shared" si="4"/>
        <v>0</v>
      </c>
      <c r="L14" s="3">
        <f t="shared" si="4"/>
        <v>0</v>
      </c>
      <c r="M14" s="3">
        <f>D14+E14+F14+G14+H14+I14+J14+K14+L14</f>
        <v>5179441.1599999992</v>
      </c>
      <c r="N14" s="46">
        <v>0</v>
      </c>
      <c r="O14" s="3">
        <f t="shared" si="1"/>
        <v>5179441.1599999992</v>
      </c>
    </row>
    <row r="15" spans="1:15" x14ac:dyDescent="0.2">
      <c r="A15" s="13"/>
      <c r="C15" s="14" t="s">
        <v>17</v>
      </c>
      <c r="D15" s="42">
        <v>785728.46</v>
      </c>
      <c r="E15" s="42">
        <v>0</v>
      </c>
      <c r="F15" s="42">
        <v>1832774.59</v>
      </c>
      <c r="G15" s="42">
        <v>602016.35</v>
      </c>
      <c r="H15" s="42">
        <v>238302.53</v>
      </c>
      <c r="I15" s="42">
        <v>0</v>
      </c>
      <c r="J15" s="42">
        <v>0</v>
      </c>
      <c r="K15" s="42">
        <v>0</v>
      </c>
      <c r="L15" s="42">
        <v>0</v>
      </c>
      <c r="M15" s="2">
        <f t="shared" si="2"/>
        <v>3458821.9299999997</v>
      </c>
      <c r="N15" s="42">
        <v>0</v>
      </c>
      <c r="O15" s="2">
        <f t="shared" si="1"/>
        <v>3458821.9299999997</v>
      </c>
    </row>
    <row r="16" spans="1:15" x14ac:dyDescent="0.2">
      <c r="A16" s="13"/>
      <c r="C16" s="14" t="s">
        <v>18</v>
      </c>
      <c r="D16" s="42">
        <v>0</v>
      </c>
      <c r="E16" s="42">
        <v>0</v>
      </c>
      <c r="F16" s="42">
        <v>154680.5</v>
      </c>
      <c r="G16" s="42">
        <v>42500</v>
      </c>
      <c r="H16" s="42">
        <v>350000</v>
      </c>
      <c r="I16" s="42">
        <v>0</v>
      </c>
      <c r="J16" s="42">
        <v>0</v>
      </c>
      <c r="K16" s="42">
        <v>0</v>
      </c>
      <c r="L16" s="42">
        <v>0</v>
      </c>
      <c r="M16" s="2">
        <f t="shared" si="2"/>
        <v>547180.5</v>
      </c>
      <c r="N16" s="42">
        <v>0</v>
      </c>
      <c r="O16" s="2">
        <f t="shared" si="1"/>
        <v>547180.5</v>
      </c>
    </row>
    <row r="17" spans="1:15" x14ac:dyDescent="0.2">
      <c r="A17" s="13"/>
      <c r="C17" s="14" t="s">
        <v>19</v>
      </c>
      <c r="D17" s="42"/>
      <c r="E17" s="42"/>
      <c r="F17" s="42"/>
      <c r="G17" s="42"/>
      <c r="H17" s="42"/>
      <c r="I17" s="42"/>
      <c r="J17" s="42"/>
      <c r="K17" s="42"/>
      <c r="L17" s="42"/>
      <c r="M17" s="2">
        <f t="shared" si="2"/>
        <v>0</v>
      </c>
      <c r="N17" s="42">
        <v>0</v>
      </c>
      <c r="O17" s="2">
        <f t="shared" si="1"/>
        <v>0</v>
      </c>
    </row>
    <row r="18" spans="1:15" x14ac:dyDescent="0.2">
      <c r="A18" s="13"/>
      <c r="C18" s="14" t="s">
        <v>20</v>
      </c>
      <c r="D18" s="42"/>
      <c r="E18" s="42"/>
      <c r="F18" s="42"/>
      <c r="G18" s="42"/>
      <c r="H18" s="42"/>
      <c r="I18" s="42"/>
      <c r="J18" s="42"/>
      <c r="K18" s="42"/>
      <c r="L18" s="42"/>
      <c r="M18" s="2">
        <f t="shared" si="2"/>
        <v>0</v>
      </c>
      <c r="N18" s="42">
        <v>0</v>
      </c>
      <c r="O18" s="2">
        <f t="shared" si="1"/>
        <v>0</v>
      </c>
    </row>
    <row r="19" spans="1:15" x14ac:dyDescent="0.2">
      <c r="A19" s="13"/>
      <c r="C19" s="14" t="s">
        <v>21</v>
      </c>
      <c r="D19" s="42"/>
      <c r="E19" s="42"/>
      <c r="F19" s="42"/>
      <c r="G19" s="42"/>
      <c r="H19" s="42"/>
      <c r="I19" s="42"/>
      <c r="J19" s="42"/>
      <c r="K19" s="42"/>
      <c r="L19" s="42"/>
      <c r="M19" s="2">
        <f t="shared" si="2"/>
        <v>0</v>
      </c>
      <c r="N19" s="42">
        <v>0</v>
      </c>
      <c r="O19" s="2">
        <f t="shared" si="1"/>
        <v>0</v>
      </c>
    </row>
    <row r="20" spans="1:15" x14ac:dyDescent="0.2">
      <c r="A20" s="13"/>
      <c r="C20" s="14" t="s">
        <v>72</v>
      </c>
      <c r="D20" s="42">
        <v>293608.21000000002</v>
      </c>
      <c r="E20" s="42">
        <v>0</v>
      </c>
      <c r="F20" s="42">
        <v>333355.32</v>
      </c>
      <c r="G20" s="42">
        <v>392905.34</v>
      </c>
      <c r="H20" s="42">
        <v>153569.85999999999</v>
      </c>
      <c r="I20" s="42">
        <v>0</v>
      </c>
      <c r="J20" s="42">
        <v>0</v>
      </c>
      <c r="K20" s="42">
        <v>0</v>
      </c>
      <c r="L20" s="42">
        <v>0</v>
      </c>
      <c r="M20" s="2">
        <f t="shared" si="2"/>
        <v>1173438.73</v>
      </c>
      <c r="N20" s="42">
        <v>0</v>
      </c>
      <c r="O20" s="2">
        <f t="shared" si="1"/>
        <v>1173438.73</v>
      </c>
    </row>
    <row r="21" spans="1:15" x14ac:dyDescent="0.2">
      <c r="A21" s="13"/>
      <c r="B21" s="14" t="s">
        <v>22</v>
      </c>
      <c r="C21" s="14" t="s">
        <v>23</v>
      </c>
      <c r="D21" s="42">
        <v>149359.53</v>
      </c>
      <c r="E21" s="42">
        <v>0</v>
      </c>
      <c r="F21" s="42">
        <v>1382517.9</v>
      </c>
      <c r="G21" s="42">
        <v>545714.35</v>
      </c>
      <c r="H21" s="42">
        <v>459069.73</v>
      </c>
      <c r="I21" s="42">
        <v>0</v>
      </c>
      <c r="J21" s="42">
        <v>0</v>
      </c>
      <c r="K21" s="42">
        <v>0</v>
      </c>
      <c r="L21" s="42">
        <v>0</v>
      </c>
      <c r="M21" s="2">
        <f t="shared" si="2"/>
        <v>2536661.5099999998</v>
      </c>
      <c r="N21" s="42">
        <v>0</v>
      </c>
      <c r="O21" s="2">
        <f t="shared" si="1"/>
        <v>2536661.5099999998</v>
      </c>
    </row>
    <row r="22" spans="1:15" x14ac:dyDescent="0.2">
      <c r="A22" s="13" t="s">
        <v>24</v>
      </c>
      <c r="C22" s="20" t="s">
        <v>25</v>
      </c>
      <c r="D22" s="3">
        <f t="shared" ref="D22:L22" si="5">D23+D24+D25+D26+D34</f>
        <v>3523869.37</v>
      </c>
      <c r="E22" s="3">
        <f t="shared" si="5"/>
        <v>0</v>
      </c>
      <c r="F22" s="3">
        <f t="shared" si="5"/>
        <v>13356236.92</v>
      </c>
      <c r="G22" s="3">
        <f t="shared" si="5"/>
        <v>4519252.17</v>
      </c>
      <c r="H22" s="3">
        <f t="shared" si="5"/>
        <v>2016806.8199999998</v>
      </c>
      <c r="I22" s="3">
        <f t="shared" si="5"/>
        <v>0</v>
      </c>
      <c r="J22" s="3">
        <f t="shared" si="5"/>
        <v>0</v>
      </c>
      <c r="K22" s="3">
        <f t="shared" si="5"/>
        <v>0</v>
      </c>
      <c r="L22" s="3">
        <f t="shared" si="5"/>
        <v>0</v>
      </c>
      <c r="M22" s="3">
        <f>D22+E22+F22+G22+H22+I22+J22+K22+L22</f>
        <v>23416165.280000001</v>
      </c>
      <c r="N22" s="46"/>
      <c r="O22" s="3">
        <f t="shared" si="1"/>
        <v>23416165.280000001</v>
      </c>
    </row>
    <row r="23" spans="1:15" x14ac:dyDescent="0.2">
      <c r="A23" s="13"/>
      <c r="B23" s="14" t="s">
        <v>2</v>
      </c>
      <c r="C23" s="14" t="s">
        <v>26</v>
      </c>
      <c r="D23" s="42">
        <v>1399321.14</v>
      </c>
      <c r="E23" s="42">
        <v>0</v>
      </c>
      <c r="F23" s="42">
        <v>5941810.3399999999</v>
      </c>
      <c r="G23" s="42">
        <v>1181284.3700000001</v>
      </c>
      <c r="H23" s="42">
        <v>469052.97</v>
      </c>
      <c r="I23" s="42">
        <v>0</v>
      </c>
      <c r="J23" s="42">
        <v>0</v>
      </c>
      <c r="K23" s="42">
        <v>0</v>
      </c>
      <c r="L23" s="42">
        <v>0</v>
      </c>
      <c r="M23" s="2">
        <f t="shared" si="2"/>
        <v>8991468.8200000003</v>
      </c>
      <c r="N23" s="42">
        <v>0</v>
      </c>
      <c r="O23" s="2">
        <f t="shared" si="1"/>
        <v>8991468.8200000003</v>
      </c>
    </row>
    <row r="24" spans="1:15" x14ac:dyDescent="0.2">
      <c r="A24" s="13"/>
      <c r="B24" s="14" t="s">
        <v>6</v>
      </c>
      <c r="C24" s="14" t="s">
        <v>27</v>
      </c>
      <c r="D24" s="42">
        <v>660757.94999999995</v>
      </c>
      <c r="E24" s="42">
        <v>0</v>
      </c>
      <c r="F24" s="42">
        <v>1649277.73</v>
      </c>
      <c r="G24" s="42">
        <v>910687.84</v>
      </c>
      <c r="H24" s="42">
        <v>386799.39</v>
      </c>
      <c r="I24" s="42">
        <v>0</v>
      </c>
      <c r="J24" s="42">
        <v>0</v>
      </c>
      <c r="K24" s="42">
        <v>0</v>
      </c>
      <c r="L24" s="42">
        <v>0</v>
      </c>
      <c r="M24" s="2">
        <f t="shared" si="2"/>
        <v>3607522.9099999997</v>
      </c>
      <c r="N24" s="42">
        <v>0</v>
      </c>
      <c r="O24" s="2">
        <f t="shared" si="1"/>
        <v>3607522.9099999997</v>
      </c>
    </row>
    <row r="25" spans="1:15" x14ac:dyDescent="0.2">
      <c r="A25" s="13"/>
      <c r="B25" s="14" t="s">
        <v>7</v>
      </c>
      <c r="C25" s="14" t="s">
        <v>28</v>
      </c>
      <c r="D25" s="42">
        <v>0</v>
      </c>
      <c r="E25" s="42">
        <v>0</v>
      </c>
      <c r="F25" s="42">
        <v>675960</v>
      </c>
      <c r="G25" s="42">
        <v>695345.09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2">
        <f t="shared" si="2"/>
        <v>1371305.0899999999</v>
      </c>
      <c r="N25" s="42">
        <v>0</v>
      </c>
      <c r="O25" s="2">
        <f t="shared" si="1"/>
        <v>1371305.0899999999</v>
      </c>
    </row>
    <row r="26" spans="1:15" x14ac:dyDescent="0.2">
      <c r="A26" s="13"/>
      <c r="B26" s="14" t="s">
        <v>8</v>
      </c>
      <c r="C26" s="14" t="s">
        <v>29</v>
      </c>
      <c r="D26" s="3">
        <f t="shared" ref="D26:L26" si="6">D27+D28+D29+D30+D31+D32+D33</f>
        <v>1463790.28</v>
      </c>
      <c r="E26" s="3">
        <f t="shared" si="6"/>
        <v>0</v>
      </c>
      <c r="F26" s="3">
        <f t="shared" si="6"/>
        <v>4896688.8499999996</v>
      </c>
      <c r="G26" s="3">
        <f t="shared" si="6"/>
        <v>1731934.8699999999</v>
      </c>
      <c r="H26" s="3">
        <f t="shared" si="6"/>
        <v>1160954.46</v>
      </c>
      <c r="I26" s="3">
        <f t="shared" si="6"/>
        <v>0</v>
      </c>
      <c r="J26" s="3">
        <f t="shared" si="6"/>
        <v>0</v>
      </c>
      <c r="K26" s="3">
        <f t="shared" si="6"/>
        <v>0</v>
      </c>
      <c r="L26" s="3">
        <f t="shared" si="6"/>
        <v>0</v>
      </c>
      <c r="M26" s="3">
        <f>D26+E26+F26+G26+H26+I26+J26+K26+L26</f>
        <v>9253368.4600000009</v>
      </c>
      <c r="N26" s="46">
        <v>0</v>
      </c>
      <c r="O26" s="3">
        <f t="shared" si="1"/>
        <v>9253368.4600000009</v>
      </c>
    </row>
    <row r="27" spans="1:15" x14ac:dyDescent="0.2">
      <c r="A27" s="13"/>
      <c r="C27" s="14" t="s">
        <v>10</v>
      </c>
      <c r="D27" s="42">
        <v>1182618.33</v>
      </c>
      <c r="E27" s="42">
        <v>0</v>
      </c>
      <c r="F27" s="42">
        <v>4129094.92</v>
      </c>
      <c r="G27" s="42">
        <v>1496430.68</v>
      </c>
      <c r="H27" s="42">
        <v>559497.53</v>
      </c>
      <c r="I27" s="42">
        <v>0</v>
      </c>
      <c r="J27" s="42">
        <v>0</v>
      </c>
      <c r="K27" s="42">
        <v>0</v>
      </c>
      <c r="L27" s="42">
        <v>0</v>
      </c>
      <c r="M27" s="2">
        <f t="shared" si="2"/>
        <v>7367641.46</v>
      </c>
      <c r="N27" s="42">
        <v>0</v>
      </c>
      <c r="O27" s="2">
        <f t="shared" si="1"/>
        <v>7367641.46</v>
      </c>
    </row>
    <row r="28" spans="1:15" x14ac:dyDescent="0.2">
      <c r="A28" s="13"/>
      <c r="C28" s="14" t="s">
        <v>11</v>
      </c>
      <c r="D28" s="42">
        <v>0</v>
      </c>
      <c r="E28" s="42">
        <v>0</v>
      </c>
      <c r="F28" s="42">
        <v>309361</v>
      </c>
      <c r="G28" s="42">
        <v>85000</v>
      </c>
      <c r="H28" s="42">
        <v>500000</v>
      </c>
      <c r="I28" s="42">
        <v>0</v>
      </c>
      <c r="J28" s="42">
        <v>0</v>
      </c>
      <c r="K28" s="42">
        <v>0</v>
      </c>
      <c r="L28" s="42">
        <v>0</v>
      </c>
      <c r="M28" s="2">
        <f t="shared" si="2"/>
        <v>894361</v>
      </c>
      <c r="N28" s="42">
        <v>0</v>
      </c>
      <c r="O28" s="2">
        <f t="shared" si="1"/>
        <v>894361</v>
      </c>
    </row>
    <row r="29" spans="1:15" x14ac:dyDescent="0.2">
      <c r="A29" s="13"/>
      <c r="C29" s="14" t="s">
        <v>73</v>
      </c>
      <c r="D29" s="42">
        <v>281171.95</v>
      </c>
      <c r="E29" s="42">
        <v>0</v>
      </c>
      <c r="F29" s="42">
        <v>458232.93</v>
      </c>
      <c r="G29" s="42">
        <v>150504.19</v>
      </c>
      <c r="H29" s="42">
        <v>101456.93</v>
      </c>
      <c r="I29" s="42">
        <v>0</v>
      </c>
      <c r="J29" s="42">
        <v>0</v>
      </c>
      <c r="K29" s="42">
        <v>0</v>
      </c>
      <c r="L29" s="42">
        <v>0</v>
      </c>
      <c r="M29" s="2">
        <f t="shared" si="2"/>
        <v>991366</v>
      </c>
      <c r="N29" s="42">
        <v>0</v>
      </c>
      <c r="O29" s="2">
        <f t="shared" si="1"/>
        <v>991366</v>
      </c>
    </row>
    <row r="30" spans="1:15" x14ac:dyDescent="0.2">
      <c r="A30" s="13"/>
      <c r="C30" s="14" t="s">
        <v>30</v>
      </c>
      <c r="D30" s="42"/>
      <c r="E30" s="42"/>
      <c r="F30" s="42"/>
      <c r="G30" s="42"/>
      <c r="H30" s="42"/>
      <c r="I30" s="42"/>
      <c r="J30" s="42"/>
      <c r="K30" s="42"/>
      <c r="L30" s="42"/>
      <c r="M30" s="2">
        <f t="shared" si="2"/>
        <v>0</v>
      </c>
      <c r="N30" s="42">
        <v>0</v>
      </c>
      <c r="O30" s="2">
        <f t="shared" si="1"/>
        <v>0</v>
      </c>
    </row>
    <row r="31" spans="1:15" x14ac:dyDescent="0.2">
      <c r="A31" s="13"/>
      <c r="C31" s="14" t="s">
        <v>31</v>
      </c>
      <c r="D31" s="42"/>
      <c r="E31" s="42"/>
      <c r="F31" s="42"/>
      <c r="G31" s="42"/>
      <c r="H31" s="42"/>
      <c r="I31" s="42"/>
      <c r="J31" s="42"/>
      <c r="K31" s="42"/>
      <c r="L31" s="42"/>
      <c r="M31" s="2">
        <f t="shared" si="2"/>
        <v>0</v>
      </c>
      <c r="N31" s="42">
        <v>0</v>
      </c>
      <c r="O31" s="2">
        <f t="shared" si="1"/>
        <v>0</v>
      </c>
    </row>
    <row r="32" spans="1:15" x14ac:dyDescent="0.2">
      <c r="A32" s="13"/>
      <c r="C32" s="14" t="s">
        <v>32</v>
      </c>
      <c r="D32" s="42"/>
      <c r="E32" s="42"/>
      <c r="F32" s="42"/>
      <c r="G32" s="42"/>
      <c r="H32" s="42"/>
      <c r="I32" s="42"/>
      <c r="J32" s="42"/>
      <c r="K32" s="42"/>
      <c r="L32" s="42"/>
      <c r="M32" s="2">
        <f t="shared" si="2"/>
        <v>0</v>
      </c>
      <c r="N32" s="42">
        <v>0</v>
      </c>
      <c r="O32" s="2">
        <f t="shared" si="1"/>
        <v>0</v>
      </c>
    </row>
    <row r="33" spans="1:16" x14ac:dyDescent="0.2">
      <c r="A33" s="13"/>
      <c r="C33" s="14" t="s">
        <v>33</v>
      </c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2">
        <f t="shared" si="2"/>
        <v>0</v>
      </c>
      <c r="N33" s="42">
        <v>0</v>
      </c>
      <c r="O33" s="2">
        <f t="shared" si="1"/>
        <v>0</v>
      </c>
    </row>
    <row r="34" spans="1:16" x14ac:dyDescent="0.2">
      <c r="A34" s="13"/>
      <c r="B34" s="14" t="s">
        <v>15</v>
      </c>
      <c r="C34" s="14" t="s">
        <v>34</v>
      </c>
      <c r="D34" s="42">
        <v>0</v>
      </c>
      <c r="E34" s="42">
        <v>0</v>
      </c>
      <c r="F34" s="42">
        <v>192500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2">
        <f t="shared" si="2"/>
        <v>192500</v>
      </c>
      <c r="N34" s="42">
        <v>0</v>
      </c>
      <c r="O34" s="2">
        <f t="shared" si="1"/>
        <v>192500</v>
      </c>
    </row>
    <row r="35" spans="1:16" x14ac:dyDescent="0.2">
      <c r="A35" s="47" t="s">
        <v>35</v>
      </c>
      <c r="B35" s="43"/>
      <c r="C35" s="22" t="s">
        <v>36</v>
      </c>
      <c r="D35" s="48">
        <f t="shared" ref="D35:O35" si="7">D3-D22</f>
        <v>526062.67999999924</v>
      </c>
      <c r="E35" s="48">
        <f t="shared" si="7"/>
        <v>0</v>
      </c>
      <c r="F35" s="48">
        <f t="shared" si="7"/>
        <v>6904136.4599999953</v>
      </c>
      <c r="G35" s="48">
        <f t="shared" si="7"/>
        <v>875097.45999999903</v>
      </c>
      <c r="H35" s="48">
        <f t="shared" si="7"/>
        <v>313083.44000000041</v>
      </c>
      <c r="I35" s="48">
        <f t="shared" si="7"/>
        <v>0</v>
      </c>
      <c r="J35" s="48">
        <f t="shared" si="7"/>
        <v>0</v>
      </c>
      <c r="K35" s="48">
        <f t="shared" si="7"/>
        <v>0</v>
      </c>
      <c r="L35" s="48">
        <f t="shared" si="7"/>
        <v>0</v>
      </c>
      <c r="M35" s="48">
        <f t="shared" si="7"/>
        <v>8618380.0399999954</v>
      </c>
      <c r="N35" s="48">
        <f t="shared" si="7"/>
        <v>0</v>
      </c>
      <c r="O35" s="48">
        <f t="shared" si="7"/>
        <v>8618380.0399999954</v>
      </c>
    </row>
    <row r="36" spans="1:16" x14ac:dyDescent="0.2">
      <c r="A36" s="13"/>
      <c r="C36" s="20"/>
      <c r="D36" s="49"/>
      <c r="E36" s="49"/>
      <c r="F36" s="49"/>
      <c r="G36" s="49"/>
      <c r="H36" s="49"/>
      <c r="I36" s="49"/>
      <c r="J36" s="49"/>
      <c r="K36" s="49"/>
      <c r="L36" s="49"/>
      <c r="M36" s="5"/>
      <c r="N36" s="49"/>
      <c r="O36" s="5"/>
    </row>
    <row r="37" spans="1:16" x14ac:dyDescent="0.2">
      <c r="A37" s="13"/>
      <c r="C37" s="20"/>
      <c r="D37" s="49"/>
      <c r="E37" s="49"/>
      <c r="F37" s="49"/>
      <c r="G37" s="49"/>
      <c r="H37" s="49"/>
      <c r="I37" s="49"/>
      <c r="J37" s="49"/>
      <c r="K37" s="49"/>
      <c r="L37" s="49"/>
      <c r="M37" s="5"/>
      <c r="N37" s="49"/>
      <c r="O37" s="5"/>
    </row>
    <row r="38" spans="1:16" x14ac:dyDescent="0.2">
      <c r="A38" s="13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</row>
    <row r="39" spans="1:16" x14ac:dyDescent="0.2">
      <c r="A39" s="13" t="s">
        <v>41</v>
      </c>
      <c r="C39" s="20" t="s">
        <v>42</v>
      </c>
      <c r="D39" s="50"/>
      <c r="E39" s="50"/>
      <c r="F39" s="50"/>
      <c r="G39" s="51"/>
      <c r="H39" s="50"/>
      <c r="I39" s="50"/>
      <c r="J39" s="50"/>
      <c r="K39" s="50"/>
      <c r="L39" s="50"/>
      <c r="M39" s="7">
        <f>M40+M41+M42+M43+M44+M45</f>
        <v>9892598.9700000007</v>
      </c>
      <c r="N39" s="7">
        <f>N40+N41+N42+N43+N44+N45</f>
        <v>0</v>
      </c>
      <c r="O39" s="3">
        <f>O40+O41+O42+O43+O44+O45</f>
        <v>9892598.9700000007</v>
      </c>
      <c r="P39" s="59"/>
    </row>
    <row r="40" spans="1:16" x14ac:dyDescent="0.2">
      <c r="A40" s="13"/>
      <c r="B40" s="14" t="s">
        <v>2</v>
      </c>
      <c r="C40" s="14" t="s">
        <v>43</v>
      </c>
      <c r="D40" s="50"/>
      <c r="E40" s="50"/>
      <c r="F40" s="50"/>
      <c r="G40" s="51"/>
      <c r="H40" s="50"/>
      <c r="I40" s="50"/>
      <c r="J40" s="50"/>
      <c r="K40" s="50"/>
      <c r="L40" s="50"/>
      <c r="M40" s="42">
        <v>4687829.16</v>
      </c>
      <c r="N40" s="42"/>
      <c r="O40" s="42">
        <v>4687829.16</v>
      </c>
      <c r="P40" s="59"/>
    </row>
    <row r="41" spans="1:16" x14ac:dyDescent="0.2">
      <c r="A41" s="13"/>
      <c r="B41" s="14" t="s">
        <v>6</v>
      </c>
      <c r="C41" s="14" t="s">
        <v>44</v>
      </c>
      <c r="D41" s="50"/>
      <c r="E41" s="50"/>
      <c r="F41" s="50"/>
      <c r="G41" s="51"/>
      <c r="H41" s="50"/>
      <c r="I41" s="50"/>
      <c r="J41" s="50"/>
      <c r="K41" s="50"/>
      <c r="L41" s="50"/>
      <c r="M41" s="42">
        <v>4791004.8499999996</v>
      </c>
      <c r="N41" s="42"/>
      <c r="O41" s="42">
        <v>4791004.8499999996</v>
      </c>
      <c r="P41" s="59"/>
    </row>
    <row r="42" spans="1:16" x14ac:dyDescent="0.2">
      <c r="A42" s="13"/>
      <c r="B42" s="14" t="s">
        <v>7</v>
      </c>
      <c r="C42" s="14" t="s">
        <v>45</v>
      </c>
      <c r="D42" s="50"/>
      <c r="E42" s="50"/>
      <c r="F42" s="50"/>
      <c r="G42" s="51"/>
      <c r="H42" s="50"/>
      <c r="I42" s="50"/>
      <c r="J42" s="50"/>
      <c r="K42" s="50"/>
      <c r="L42" s="50"/>
      <c r="M42" s="42">
        <v>0</v>
      </c>
      <c r="N42" s="42"/>
      <c r="O42" s="42">
        <v>0</v>
      </c>
      <c r="P42" s="59"/>
    </row>
    <row r="43" spans="1:16" x14ac:dyDescent="0.2">
      <c r="A43" s="13"/>
      <c r="B43" s="14" t="s">
        <v>8</v>
      </c>
      <c r="C43" s="14" t="s">
        <v>46</v>
      </c>
      <c r="D43" s="50"/>
      <c r="E43" s="50"/>
      <c r="F43" s="50"/>
      <c r="G43" s="51"/>
      <c r="H43" s="50"/>
      <c r="I43" s="50"/>
      <c r="J43" s="50"/>
      <c r="K43" s="50"/>
      <c r="L43" s="50"/>
      <c r="M43" s="42">
        <v>413764.96</v>
      </c>
      <c r="N43" s="42"/>
      <c r="O43" s="42">
        <v>413764.96</v>
      </c>
      <c r="P43" s="59"/>
    </row>
    <row r="44" spans="1:16" x14ac:dyDescent="0.2">
      <c r="A44" s="13"/>
      <c r="B44" s="14" t="s">
        <v>15</v>
      </c>
      <c r="C44" s="14" t="s">
        <v>47</v>
      </c>
      <c r="D44" s="50"/>
      <c r="E44" s="50"/>
      <c r="F44" s="50"/>
      <c r="G44" s="51"/>
      <c r="H44" s="50"/>
      <c r="I44" s="50"/>
      <c r="J44" s="50"/>
      <c r="K44" s="50"/>
      <c r="L44" s="50"/>
      <c r="M44" s="42">
        <v>0</v>
      </c>
      <c r="N44" s="42"/>
      <c r="O44" s="42">
        <v>0</v>
      </c>
      <c r="P44" s="59"/>
    </row>
    <row r="45" spans="1:16" x14ac:dyDescent="0.2">
      <c r="A45" s="13"/>
      <c r="B45" s="14" t="s">
        <v>22</v>
      </c>
      <c r="C45" s="14" t="s">
        <v>34</v>
      </c>
      <c r="D45" s="50"/>
      <c r="E45" s="50"/>
      <c r="F45" s="50"/>
      <c r="G45" s="51"/>
      <c r="H45" s="50"/>
      <c r="I45" s="50"/>
      <c r="J45" s="50"/>
      <c r="K45" s="50"/>
      <c r="L45" s="50"/>
      <c r="M45" s="42">
        <v>0</v>
      </c>
      <c r="N45" s="42"/>
      <c r="O45" s="42">
        <v>0</v>
      </c>
      <c r="P45" s="59"/>
    </row>
    <row r="46" spans="1:16" x14ac:dyDescent="0.2">
      <c r="A46" s="13" t="s">
        <v>48</v>
      </c>
      <c r="C46" s="20" t="s">
        <v>49</v>
      </c>
      <c r="D46" s="50"/>
      <c r="E46" s="50"/>
      <c r="F46" s="50"/>
      <c r="G46" s="51"/>
      <c r="H46" s="50"/>
      <c r="I46" s="50"/>
      <c r="J46" s="50"/>
      <c r="K46" s="50"/>
      <c r="L46" s="50"/>
      <c r="M46" s="3">
        <f>M47+M48+M49+M50+M51+M52</f>
        <v>4410310.82</v>
      </c>
      <c r="N46" s="3">
        <f>N47+N48+N49+N50+N51+N52</f>
        <v>0</v>
      </c>
      <c r="O46" s="3">
        <f>O47+O48+O49+O50+O51+O52</f>
        <v>4410310.82</v>
      </c>
      <c r="P46" s="59"/>
    </row>
    <row r="47" spans="1:16" x14ac:dyDescent="0.2">
      <c r="A47" s="13"/>
      <c r="B47" s="14" t="s">
        <v>2</v>
      </c>
      <c r="C47" s="14" t="s">
        <v>50</v>
      </c>
      <c r="D47" s="50"/>
      <c r="E47" s="50"/>
      <c r="F47" s="50"/>
      <c r="G47" s="50"/>
      <c r="H47" s="50"/>
      <c r="I47" s="50"/>
      <c r="J47" s="50"/>
      <c r="K47" s="50"/>
      <c r="L47" s="50"/>
      <c r="M47" s="42">
        <v>419145.38</v>
      </c>
      <c r="N47" s="42"/>
      <c r="O47" s="42">
        <v>419145.38</v>
      </c>
      <c r="P47" s="59"/>
    </row>
    <row r="48" spans="1:16" x14ac:dyDescent="0.2">
      <c r="A48" s="13"/>
      <c r="B48" s="14" t="s">
        <v>6</v>
      </c>
      <c r="C48" s="14" t="s">
        <v>51</v>
      </c>
      <c r="D48" s="50"/>
      <c r="E48" s="50"/>
      <c r="F48" s="50"/>
      <c r="G48" s="50"/>
      <c r="H48" s="50"/>
      <c r="I48" s="50"/>
      <c r="J48" s="50"/>
      <c r="K48" s="50"/>
      <c r="L48" s="50"/>
      <c r="M48" s="42">
        <v>0</v>
      </c>
      <c r="N48" s="42"/>
      <c r="O48" s="42">
        <v>0</v>
      </c>
      <c r="P48" s="59"/>
    </row>
    <row r="49" spans="1:16" x14ac:dyDescent="0.2">
      <c r="A49" s="13"/>
      <c r="B49" s="14" t="s">
        <v>7</v>
      </c>
      <c r="C49" s="14" t="s">
        <v>52</v>
      </c>
      <c r="D49" s="50"/>
      <c r="E49" s="50"/>
      <c r="F49" s="50"/>
      <c r="G49" s="50"/>
      <c r="H49" s="50"/>
      <c r="I49" s="50"/>
      <c r="J49" s="50"/>
      <c r="K49" s="50"/>
      <c r="L49" s="50"/>
      <c r="M49" s="42">
        <v>0</v>
      </c>
      <c r="N49" s="42"/>
      <c r="O49" s="42">
        <v>0</v>
      </c>
      <c r="P49" s="59"/>
    </row>
    <row r="50" spans="1:16" x14ac:dyDescent="0.2">
      <c r="A50" s="13"/>
      <c r="B50" s="14" t="s">
        <v>8</v>
      </c>
      <c r="C50" s="14" t="s">
        <v>53</v>
      </c>
      <c r="D50" s="50"/>
      <c r="E50" s="50"/>
      <c r="F50" s="50"/>
      <c r="G50" s="50"/>
      <c r="H50" s="50"/>
      <c r="I50" s="50"/>
      <c r="J50" s="50"/>
      <c r="K50" s="50"/>
      <c r="L50" s="50"/>
      <c r="M50" s="42">
        <v>0</v>
      </c>
      <c r="N50" s="42"/>
      <c r="O50" s="42">
        <v>0</v>
      </c>
      <c r="P50" s="59"/>
    </row>
    <row r="51" spans="1:16" x14ac:dyDescent="0.2">
      <c r="A51" s="13"/>
      <c r="B51" s="14" t="s">
        <v>15</v>
      </c>
      <c r="C51" s="14" t="s">
        <v>54</v>
      </c>
      <c r="D51" s="50"/>
      <c r="E51" s="50"/>
      <c r="F51" s="50"/>
      <c r="G51" s="50"/>
      <c r="H51" s="50"/>
      <c r="I51" s="50"/>
      <c r="J51" s="50"/>
      <c r="K51" s="50"/>
      <c r="L51" s="50"/>
      <c r="M51" s="42">
        <v>3991165.44</v>
      </c>
      <c r="N51" s="42"/>
      <c r="O51" s="42">
        <v>3991165.44</v>
      </c>
      <c r="P51" s="59"/>
    </row>
    <row r="52" spans="1:16" x14ac:dyDescent="0.2">
      <c r="A52" s="13"/>
      <c r="B52" s="14" t="s">
        <v>22</v>
      </c>
      <c r="C52" s="14" t="s">
        <v>23</v>
      </c>
      <c r="D52" s="50"/>
      <c r="E52" s="50"/>
      <c r="F52" s="50"/>
      <c r="G52" s="50"/>
      <c r="H52" s="50"/>
      <c r="I52" s="50"/>
      <c r="J52" s="50"/>
      <c r="K52" s="50"/>
      <c r="L52" s="50"/>
      <c r="M52" s="42">
        <v>0</v>
      </c>
      <c r="N52" s="42"/>
      <c r="O52" s="42">
        <v>0</v>
      </c>
      <c r="P52" s="59"/>
    </row>
    <row r="53" spans="1:16" x14ac:dyDescent="0.2">
      <c r="A53" s="13" t="s">
        <v>55</v>
      </c>
      <c r="C53" s="20" t="s">
        <v>56</v>
      </c>
      <c r="D53" s="50"/>
      <c r="E53" s="50"/>
      <c r="F53" s="50"/>
      <c r="G53" s="50"/>
      <c r="H53" s="50"/>
      <c r="I53" s="50"/>
      <c r="J53" s="50"/>
      <c r="K53" s="50"/>
      <c r="L53" s="50"/>
      <c r="M53" s="3">
        <f>M54+M55+M56</f>
        <v>688109.14</v>
      </c>
      <c r="N53" s="3">
        <f>N54+N55+N56</f>
        <v>0</v>
      </c>
      <c r="O53" s="3">
        <f>O54+O55+O56</f>
        <v>688109.14</v>
      </c>
      <c r="P53" s="59"/>
    </row>
    <row r="54" spans="1:16" x14ac:dyDescent="0.2">
      <c r="A54" s="13"/>
      <c r="B54" s="14" t="s">
        <v>2</v>
      </c>
      <c r="C54" s="14" t="s">
        <v>57</v>
      </c>
      <c r="D54" s="50"/>
      <c r="E54" s="50"/>
      <c r="F54" s="50"/>
      <c r="G54" s="50"/>
      <c r="H54" s="50"/>
      <c r="I54" s="50"/>
      <c r="J54" s="50"/>
      <c r="K54" s="50"/>
      <c r="L54" s="50"/>
      <c r="M54" s="42">
        <v>111683.13</v>
      </c>
      <c r="N54" s="42"/>
      <c r="O54" s="42">
        <v>111683.13</v>
      </c>
      <c r="P54" s="59"/>
    </row>
    <row r="55" spans="1:16" x14ac:dyDescent="0.2">
      <c r="A55" s="13"/>
      <c r="B55" s="14" t="s">
        <v>6</v>
      </c>
      <c r="C55" s="14" t="s">
        <v>58</v>
      </c>
      <c r="D55" s="50"/>
      <c r="E55" s="50"/>
      <c r="F55" s="50"/>
      <c r="G55" s="50"/>
      <c r="H55" s="50"/>
      <c r="I55" s="50"/>
      <c r="J55" s="50"/>
      <c r="K55" s="50"/>
      <c r="L55" s="50"/>
      <c r="M55" s="42">
        <v>0</v>
      </c>
      <c r="N55" s="42"/>
      <c r="O55" s="42">
        <v>0</v>
      </c>
      <c r="P55" s="59"/>
    </row>
    <row r="56" spans="1:16" x14ac:dyDescent="0.2">
      <c r="A56" s="13"/>
      <c r="B56" s="14" t="s">
        <v>7</v>
      </c>
      <c r="C56" s="14" t="s">
        <v>59</v>
      </c>
      <c r="D56" s="50"/>
      <c r="E56" s="50"/>
      <c r="F56" s="50"/>
      <c r="G56" s="50"/>
      <c r="H56" s="50"/>
      <c r="I56" s="50"/>
      <c r="J56" s="50"/>
      <c r="K56" s="50"/>
      <c r="L56" s="50"/>
      <c r="M56" s="42">
        <v>576426.01</v>
      </c>
      <c r="N56" s="42"/>
      <c r="O56" s="42">
        <v>576426.01</v>
      </c>
      <c r="P56" s="59"/>
    </row>
    <row r="57" spans="1:16" x14ac:dyDescent="0.2">
      <c r="A57" s="61" t="s">
        <v>60</v>
      </c>
      <c r="B57" s="61"/>
      <c r="C57" s="61"/>
      <c r="D57" s="61"/>
      <c r="E57" s="48"/>
      <c r="F57" s="48"/>
      <c r="G57" s="48"/>
      <c r="H57" s="48"/>
      <c r="I57" s="48"/>
      <c r="J57" s="48"/>
      <c r="K57" s="48"/>
      <c r="L57" s="48"/>
      <c r="M57" s="9">
        <v>2447982.75</v>
      </c>
      <c r="N57" s="9">
        <f>N35-N39+N46-N53</f>
        <v>0</v>
      </c>
      <c r="O57" s="9">
        <v>2447982.75</v>
      </c>
      <c r="P57" s="59"/>
    </row>
    <row r="58" spans="1:16" x14ac:dyDescent="0.2">
      <c r="A58" s="20" t="s">
        <v>68</v>
      </c>
      <c r="M58" s="14">
        <v>0</v>
      </c>
      <c r="O58" s="14">
        <v>0</v>
      </c>
    </row>
    <row r="59" spans="1:16" x14ac:dyDescent="0.2">
      <c r="A59" s="20" t="s">
        <v>69</v>
      </c>
      <c r="M59" s="14">
        <v>2447982.75</v>
      </c>
      <c r="O59" s="14">
        <v>2447982.75</v>
      </c>
      <c r="P59" s="59"/>
    </row>
    <row r="60" spans="1:16" x14ac:dyDescent="0.2">
      <c r="A60" s="52" t="s">
        <v>70</v>
      </c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>
        <v>722501.69</v>
      </c>
      <c r="N60" s="43"/>
      <c r="O60" s="43">
        <v>722501.69</v>
      </c>
    </row>
    <row r="61" spans="1:16" x14ac:dyDescent="0.2">
      <c r="A61" s="53" t="s">
        <v>71</v>
      </c>
      <c r="M61" s="54">
        <v>1725481.06</v>
      </c>
      <c r="O61" s="20">
        <f>M61</f>
        <v>1725481.06</v>
      </c>
    </row>
  </sheetData>
  <mergeCells count="14">
    <mergeCell ref="N1:N2"/>
    <mergeCell ref="O1:O2"/>
    <mergeCell ref="B3:C3"/>
    <mergeCell ref="L1:L2"/>
    <mergeCell ref="D1:D2"/>
    <mergeCell ref="E1:E2"/>
    <mergeCell ref="G1:G2"/>
    <mergeCell ref="H1:H2"/>
    <mergeCell ref="F1:F2"/>
    <mergeCell ref="A57:D57"/>
    <mergeCell ref="I1:I2"/>
    <mergeCell ref="J1:J2"/>
    <mergeCell ref="K1:K2"/>
    <mergeCell ref="M1:M2"/>
  </mergeCells>
  <phoneticPr fontId="2" type="noConversion"/>
  <hyperlinks>
    <hyperlink ref="C1" location="Sayfa2!A1" display="CREDİTWEST" xr:uid="{E1DC87EF-BFB2-4138-AC6D-FC6CD1461753}"/>
  </hyperlinks>
  <pageMargins left="0" right="0" top="0" bottom="0" header="0" footer="0"/>
  <pageSetup paperSize="9" scale="9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EF232-850A-4942-A34B-88F557CF78D4}">
  <dimension ref="A1:P61"/>
  <sheetViews>
    <sheetView topLeftCell="A28" workbookViewId="0">
      <selection activeCell="A39" sqref="A39:XFD39"/>
    </sheetView>
  </sheetViews>
  <sheetFormatPr defaultRowHeight="12.75" x14ac:dyDescent="0.2"/>
  <cols>
    <col min="1" max="1" width="5.42578125" style="10" customWidth="1"/>
    <col min="2" max="2" width="2.42578125" style="10" customWidth="1"/>
    <col min="3" max="3" width="29.42578125" style="10" customWidth="1"/>
    <col min="4" max="4" width="15.5703125" style="10" customWidth="1"/>
    <col min="5" max="5" width="12.85546875" style="10" bestFit="1" customWidth="1"/>
    <col min="6" max="6" width="12.85546875" style="10" customWidth="1"/>
    <col min="7" max="8" width="14" style="10" bestFit="1" customWidth="1"/>
    <col min="9" max="9" width="13.28515625" style="10" bestFit="1" customWidth="1"/>
    <col min="10" max="11" width="9.28515625" style="10" bestFit="1" customWidth="1"/>
    <col min="12" max="12" width="10.28515625" style="10" bestFit="1" customWidth="1"/>
    <col min="13" max="13" width="13.7109375" style="10" customWidth="1"/>
    <col min="14" max="14" width="11.140625" style="10" customWidth="1"/>
    <col min="15" max="15" width="19.42578125" style="10" customWidth="1"/>
    <col min="16" max="16384" width="9.140625" style="10"/>
  </cols>
  <sheetData>
    <row r="1" spans="1:15" s="14" customFormat="1" x14ac:dyDescent="0.2">
      <c r="A1" s="13"/>
      <c r="C1" s="15" t="s">
        <v>86</v>
      </c>
      <c r="D1" s="62" t="s">
        <v>37</v>
      </c>
      <c r="E1" s="62" t="s">
        <v>38</v>
      </c>
      <c r="F1" s="62" t="s">
        <v>75</v>
      </c>
      <c r="G1" s="62" t="s">
        <v>74</v>
      </c>
      <c r="H1" s="62" t="s">
        <v>39</v>
      </c>
      <c r="I1" s="62" t="s">
        <v>40</v>
      </c>
      <c r="J1" s="62" t="s">
        <v>61</v>
      </c>
      <c r="K1" s="62" t="s">
        <v>66</v>
      </c>
      <c r="L1" s="62" t="s">
        <v>62</v>
      </c>
      <c r="M1" s="62" t="s">
        <v>63</v>
      </c>
      <c r="N1" s="62" t="s">
        <v>64</v>
      </c>
      <c r="O1" s="62" t="s">
        <v>65</v>
      </c>
    </row>
    <row r="2" spans="1:15" s="14" customFormat="1" x14ac:dyDescent="0.2">
      <c r="A2" s="13"/>
      <c r="B2" s="13"/>
      <c r="C2" s="33" t="s">
        <v>67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s="17" customFormat="1" x14ac:dyDescent="0.2">
      <c r="A3" s="13" t="s">
        <v>1</v>
      </c>
      <c r="B3" s="63" t="s">
        <v>0</v>
      </c>
      <c r="C3" s="63"/>
      <c r="D3" s="1">
        <f t="shared" ref="D3:N3" si="0">D4+D5+D6+D7+D14+D21</f>
        <v>8116258.9100000011</v>
      </c>
      <c r="E3" s="1">
        <f t="shared" si="0"/>
        <v>455233.06</v>
      </c>
      <c r="F3" s="1">
        <f t="shared" si="0"/>
        <v>80152133.229999989</v>
      </c>
      <c r="G3" s="1">
        <f t="shared" si="0"/>
        <v>98823225.799999982</v>
      </c>
      <c r="H3" s="1">
        <f t="shared" si="0"/>
        <v>219344.42</v>
      </c>
      <c r="I3" s="1">
        <f t="shared" si="0"/>
        <v>1178.98</v>
      </c>
      <c r="J3" s="1">
        <f t="shared" si="0"/>
        <v>0</v>
      </c>
      <c r="K3" s="1">
        <f t="shared" si="0"/>
        <v>0</v>
      </c>
      <c r="L3" s="1">
        <f t="shared" si="0"/>
        <v>0</v>
      </c>
      <c r="M3" s="1">
        <f>D3+E3+F3+G3+H3+I3+J3+K3+L3</f>
        <v>187767374.39999995</v>
      </c>
      <c r="N3" s="1">
        <f t="shared" si="0"/>
        <v>0</v>
      </c>
      <c r="O3" s="1">
        <f t="shared" ref="O3:O34" si="1">M3+N3</f>
        <v>187767374.39999995</v>
      </c>
    </row>
    <row r="4" spans="1:15" x14ac:dyDescent="0.2">
      <c r="A4" s="16"/>
      <c r="B4" s="17" t="s">
        <v>2</v>
      </c>
      <c r="C4" s="17" t="s">
        <v>4</v>
      </c>
      <c r="D4" s="8">
        <v>4000247.58</v>
      </c>
      <c r="E4" s="8">
        <v>49292.88</v>
      </c>
      <c r="F4" s="8">
        <v>30215719.77</v>
      </c>
      <c r="G4" s="8">
        <v>41234463.109999999</v>
      </c>
      <c r="H4" s="8">
        <v>106358.28</v>
      </c>
      <c r="I4" s="8"/>
      <c r="J4" s="34"/>
      <c r="K4" s="34"/>
      <c r="L4" s="8"/>
      <c r="M4" s="2">
        <f>D4+E4+F4+G4+H4+I4+J4+K4+L4</f>
        <v>75606081.620000005</v>
      </c>
      <c r="N4" s="8">
        <v>0</v>
      </c>
      <c r="O4" s="2">
        <f t="shared" si="1"/>
        <v>75606081.620000005</v>
      </c>
    </row>
    <row r="5" spans="1:15" x14ac:dyDescent="0.2">
      <c r="A5" s="18"/>
      <c r="B5" s="10" t="s">
        <v>6</v>
      </c>
      <c r="C5" s="10" t="s">
        <v>3</v>
      </c>
      <c r="D5" s="8">
        <v>538981.36</v>
      </c>
      <c r="E5" s="8">
        <v>7886.81</v>
      </c>
      <c r="F5" s="8">
        <v>2862310.02</v>
      </c>
      <c r="G5" s="8">
        <v>2940925.34</v>
      </c>
      <c r="H5" s="8">
        <v>15907.42</v>
      </c>
      <c r="I5" s="8"/>
      <c r="J5" s="8"/>
      <c r="K5" s="8"/>
      <c r="L5" s="8"/>
      <c r="M5" s="2">
        <f t="shared" ref="M5:M34" si="2">D5+E5+F5+G5+H5+I5+J5+K5+L5</f>
        <v>6366010.9499999993</v>
      </c>
      <c r="N5" s="8">
        <v>0</v>
      </c>
      <c r="O5" s="2">
        <f t="shared" si="1"/>
        <v>6366010.9499999993</v>
      </c>
    </row>
    <row r="6" spans="1:15" x14ac:dyDescent="0.2">
      <c r="A6" s="18"/>
      <c r="B6" s="10" t="s">
        <v>7</v>
      </c>
      <c r="C6" s="10" t="s">
        <v>5</v>
      </c>
      <c r="D6" s="8">
        <v>101124.11</v>
      </c>
      <c r="E6" s="8">
        <v>33875.5</v>
      </c>
      <c r="F6" s="8">
        <v>11495507.880000001</v>
      </c>
      <c r="G6" s="8">
        <v>7440428.7400000002</v>
      </c>
      <c r="H6" s="8">
        <v>10000</v>
      </c>
      <c r="I6" s="8"/>
      <c r="J6" s="8"/>
      <c r="K6" s="8"/>
      <c r="L6" s="8"/>
      <c r="M6" s="2">
        <f t="shared" si="2"/>
        <v>19080936.23</v>
      </c>
      <c r="N6" s="8">
        <v>0</v>
      </c>
      <c r="O6" s="2">
        <f t="shared" si="1"/>
        <v>19080936.23</v>
      </c>
    </row>
    <row r="7" spans="1:15" x14ac:dyDescent="0.2">
      <c r="A7" s="18"/>
      <c r="B7" s="10" t="s">
        <v>8</v>
      </c>
      <c r="C7" s="10" t="s">
        <v>9</v>
      </c>
      <c r="D7" s="3">
        <f t="shared" ref="D7:L7" si="3">D8+D9+D10+D11+D12+D13</f>
        <v>1382197.1400000001</v>
      </c>
      <c r="E7" s="3">
        <f t="shared" si="3"/>
        <v>35542.490000000005</v>
      </c>
      <c r="F7" s="3">
        <f t="shared" si="3"/>
        <v>14010053.91</v>
      </c>
      <c r="G7" s="3">
        <f t="shared" si="3"/>
        <v>17480729.189999998</v>
      </c>
      <c r="H7" s="3">
        <f t="shared" si="3"/>
        <v>42549.95</v>
      </c>
      <c r="I7" s="3">
        <f t="shared" si="3"/>
        <v>1178.98</v>
      </c>
      <c r="J7" s="3">
        <f t="shared" si="3"/>
        <v>0</v>
      </c>
      <c r="K7" s="3">
        <f t="shared" si="3"/>
        <v>0</v>
      </c>
      <c r="L7" s="3">
        <f t="shared" si="3"/>
        <v>0</v>
      </c>
      <c r="M7" s="3">
        <f>D7+E7+F7+G7+H7+I7+J7+K7+L7</f>
        <v>32952251.659999996</v>
      </c>
      <c r="N7" s="19">
        <v>0</v>
      </c>
      <c r="O7" s="3">
        <f t="shared" si="1"/>
        <v>32952251.659999996</v>
      </c>
    </row>
    <row r="8" spans="1:15" x14ac:dyDescent="0.2">
      <c r="A8" s="18"/>
      <c r="C8" s="10" t="s">
        <v>10</v>
      </c>
      <c r="D8" s="8">
        <v>1354936.42</v>
      </c>
      <c r="E8" s="8">
        <v>1362.15</v>
      </c>
      <c r="F8" s="8">
        <v>8102283.6100000003</v>
      </c>
      <c r="G8" s="8">
        <v>18261618.399999999</v>
      </c>
      <c r="H8" s="8">
        <v>49147.64</v>
      </c>
      <c r="I8" s="8">
        <v>1443.57</v>
      </c>
      <c r="J8" s="8"/>
      <c r="K8" s="8"/>
      <c r="L8" s="8"/>
      <c r="M8" s="2">
        <f t="shared" si="2"/>
        <v>27770791.789999999</v>
      </c>
      <c r="N8" s="8">
        <v>0</v>
      </c>
      <c r="O8" s="2">
        <f t="shared" si="1"/>
        <v>27770791.789999999</v>
      </c>
    </row>
    <row r="9" spans="1:15" x14ac:dyDescent="0.2">
      <c r="A9" s="18"/>
      <c r="C9" s="10" t="s">
        <v>11</v>
      </c>
      <c r="D9" s="8">
        <v>136016.34</v>
      </c>
      <c r="E9" s="8">
        <v>34044.120000000003</v>
      </c>
      <c r="F9" s="8">
        <v>7139919.4800000004</v>
      </c>
      <c r="G9" s="8">
        <v>3472915.57</v>
      </c>
      <c r="H9" s="8"/>
      <c r="I9" s="8"/>
      <c r="J9" s="8"/>
      <c r="K9" s="8"/>
      <c r="L9" s="8"/>
      <c r="M9" s="2">
        <f t="shared" si="2"/>
        <v>10782895.51</v>
      </c>
      <c r="N9" s="8">
        <v>0</v>
      </c>
      <c r="O9" s="2">
        <f t="shared" si="1"/>
        <v>10782895.51</v>
      </c>
    </row>
    <row r="10" spans="1:15" x14ac:dyDescent="0.2">
      <c r="A10" s="18"/>
      <c r="C10" s="10" t="s">
        <v>12</v>
      </c>
      <c r="D10" s="8"/>
      <c r="E10" s="8"/>
      <c r="F10" s="8"/>
      <c r="G10" s="8"/>
      <c r="H10" s="8"/>
      <c r="I10" s="8"/>
      <c r="J10" s="8"/>
      <c r="K10" s="8"/>
      <c r="L10" s="8"/>
      <c r="M10" s="2">
        <f t="shared" si="2"/>
        <v>0</v>
      </c>
      <c r="N10" s="8">
        <v>0</v>
      </c>
      <c r="O10" s="2">
        <f t="shared" si="1"/>
        <v>0</v>
      </c>
    </row>
    <row r="11" spans="1:15" x14ac:dyDescent="0.2">
      <c r="A11" s="18"/>
      <c r="C11" s="10" t="s">
        <v>13</v>
      </c>
      <c r="D11" s="8"/>
      <c r="E11" s="8"/>
      <c r="F11" s="8"/>
      <c r="G11" s="8"/>
      <c r="H11" s="8"/>
      <c r="I11" s="8"/>
      <c r="J11" s="8"/>
      <c r="K11" s="8"/>
      <c r="L11" s="8"/>
      <c r="M11" s="2">
        <f t="shared" si="2"/>
        <v>0</v>
      </c>
      <c r="N11" s="8">
        <v>0</v>
      </c>
      <c r="O11" s="2">
        <f t="shared" si="1"/>
        <v>0</v>
      </c>
    </row>
    <row r="12" spans="1:15" x14ac:dyDescent="0.2">
      <c r="A12" s="18"/>
      <c r="C12" s="10" t="s">
        <v>14</v>
      </c>
      <c r="D12" s="8"/>
      <c r="E12" s="8"/>
      <c r="F12" s="8"/>
      <c r="G12" s="8"/>
      <c r="H12" s="8"/>
      <c r="I12" s="8"/>
      <c r="J12" s="8"/>
      <c r="K12" s="8"/>
      <c r="L12" s="8"/>
      <c r="M12" s="2">
        <f t="shared" si="2"/>
        <v>0</v>
      </c>
      <c r="N12" s="8">
        <v>0</v>
      </c>
      <c r="O12" s="2">
        <f t="shared" si="1"/>
        <v>0</v>
      </c>
    </row>
    <row r="13" spans="1:15" x14ac:dyDescent="0.2">
      <c r="A13" s="18"/>
      <c r="C13" s="14" t="s">
        <v>76</v>
      </c>
      <c r="D13" s="8">
        <v>-108755.62</v>
      </c>
      <c r="E13" s="8">
        <v>136.22</v>
      </c>
      <c r="F13" s="8">
        <v>-1232149.18</v>
      </c>
      <c r="G13" s="8">
        <v>-4253804.78</v>
      </c>
      <c r="H13" s="42">
        <v>-6597.69</v>
      </c>
      <c r="I13" s="8">
        <v>-264.58999999999997</v>
      </c>
      <c r="J13" s="8"/>
      <c r="K13" s="8"/>
      <c r="L13" s="8"/>
      <c r="M13" s="2">
        <f t="shared" si="2"/>
        <v>-5601435.6400000006</v>
      </c>
      <c r="N13" s="8">
        <v>0</v>
      </c>
      <c r="O13" s="2">
        <f t="shared" si="1"/>
        <v>-5601435.6400000006</v>
      </c>
    </row>
    <row r="14" spans="1:15" x14ac:dyDescent="0.2">
      <c r="A14" s="18"/>
      <c r="B14" s="10" t="s">
        <v>15</v>
      </c>
      <c r="C14" s="10" t="s">
        <v>16</v>
      </c>
      <c r="D14" s="3">
        <f t="shared" ref="D14:L14" si="4">D15+D16+D17+D18+D19+D20</f>
        <v>1530079.46</v>
      </c>
      <c r="E14" s="3">
        <f t="shared" si="4"/>
        <v>7313.88</v>
      </c>
      <c r="F14" s="3">
        <f t="shared" si="4"/>
        <v>15229986.940000001</v>
      </c>
      <c r="G14" s="3">
        <f t="shared" si="4"/>
        <v>18667143.880000003</v>
      </c>
      <c r="H14" s="3">
        <f t="shared" si="4"/>
        <v>25546.46</v>
      </c>
      <c r="I14" s="3">
        <f t="shared" si="4"/>
        <v>0</v>
      </c>
      <c r="J14" s="3">
        <f t="shared" si="4"/>
        <v>0</v>
      </c>
      <c r="K14" s="3">
        <f t="shared" si="4"/>
        <v>0</v>
      </c>
      <c r="L14" s="3">
        <f t="shared" si="4"/>
        <v>0</v>
      </c>
      <c r="M14" s="3">
        <f>D14+E14+F14+G14+H14+I14+J14+K14+L14</f>
        <v>35460070.620000005</v>
      </c>
      <c r="N14" s="19">
        <v>0</v>
      </c>
      <c r="O14" s="3">
        <f t="shared" si="1"/>
        <v>35460070.620000005</v>
      </c>
    </row>
    <row r="15" spans="1:15" x14ac:dyDescent="0.2">
      <c r="A15" s="18"/>
      <c r="C15" s="10" t="s">
        <v>17</v>
      </c>
      <c r="D15" s="8">
        <v>1067110.93</v>
      </c>
      <c r="E15" s="8">
        <v>4306.46</v>
      </c>
      <c r="F15" s="8">
        <v>5331860.6100000003</v>
      </c>
      <c r="G15" s="8">
        <v>8757787.4000000004</v>
      </c>
      <c r="H15" s="8">
        <v>17523.810000000001</v>
      </c>
      <c r="I15" s="8"/>
      <c r="J15" s="8"/>
      <c r="K15" s="8"/>
      <c r="L15" s="8"/>
      <c r="M15" s="2">
        <f t="shared" si="2"/>
        <v>15178589.210000001</v>
      </c>
      <c r="N15" s="8">
        <v>0</v>
      </c>
      <c r="O15" s="2">
        <f t="shared" si="1"/>
        <v>15178589.210000001</v>
      </c>
    </row>
    <row r="16" spans="1:15" x14ac:dyDescent="0.2">
      <c r="A16" s="18"/>
      <c r="C16" s="10" t="s">
        <v>18</v>
      </c>
      <c r="D16" s="8">
        <v>130436.41</v>
      </c>
      <c r="E16" s="8"/>
      <c r="F16" s="8">
        <v>6160056.4500000002</v>
      </c>
      <c r="G16" s="8">
        <v>2902522.08</v>
      </c>
      <c r="H16" s="8"/>
      <c r="I16" s="8"/>
      <c r="J16" s="8"/>
      <c r="K16" s="8"/>
      <c r="L16" s="8"/>
      <c r="M16" s="2">
        <f t="shared" si="2"/>
        <v>9193014.9400000013</v>
      </c>
      <c r="N16" s="8">
        <v>0</v>
      </c>
      <c r="O16" s="2">
        <f t="shared" si="1"/>
        <v>9193014.9400000013</v>
      </c>
    </row>
    <row r="17" spans="1:15" x14ac:dyDescent="0.2">
      <c r="A17" s="18"/>
      <c r="C17" s="10" t="s">
        <v>19</v>
      </c>
      <c r="D17" s="8"/>
      <c r="E17" s="8"/>
      <c r="F17" s="8"/>
      <c r="G17" s="8"/>
      <c r="H17" s="8"/>
      <c r="I17" s="8"/>
      <c r="J17" s="8"/>
      <c r="K17" s="8"/>
      <c r="L17" s="8"/>
      <c r="M17" s="2">
        <f t="shared" si="2"/>
        <v>0</v>
      </c>
      <c r="N17" s="8">
        <v>0</v>
      </c>
      <c r="O17" s="2">
        <f t="shared" si="1"/>
        <v>0</v>
      </c>
    </row>
    <row r="18" spans="1:15" x14ac:dyDescent="0.2">
      <c r="A18" s="18"/>
      <c r="C18" s="10" t="s">
        <v>20</v>
      </c>
      <c r="D18" s="8"/>
      <c r="E18" s="8"/>
      <c r="F18" s="8"/>
      <c r="G18" s="8"/>
      <c r="H18" s="8"/>
      <c r="I18" s="8"/>
      <c r="J18" s="8"/>
      <c r="K18" s="8"/>
      <c r="L18" s="8"/>
      <c r="M18" s="2">
        <f t="shared" si="2"/>
        <v>0</v>
      </c>
      <c r="N18" s="8">
        <v>0</v>
      </c>
      <c r="O18" s="2">
        <f t="shared" si="1"/>
        <v>0</v>
      </c>
    </row>
    <row r="19" spans="1:15" x14ac:dyDescent="0.2">
      <c r="A19" s="18"/>
      <c r="C19" s="10" t="s">
        <v>21</v>
      </c>
      <c r="D19" s="8"/>
      <c r="E19" s="8"/>
      <c r="F19" s="8"/>
      <c r="G19" s="8"/>
      <c r="H19" s="8"/>
      <c r="I19" s="8"/>
      <c r="J19" s="8"/>
      <c r="K19" s="8"/>
      <c r="L19" s="8"/>
      <c r="M19" s="2">
        <f t="shared" si="2"/>
        <v>0</v>
      </c>
      <c r="N19" s="8">
        <v>0</v>
      </c>
      <c r="O19" s="2">
        <f t="shared" si="1"/>
        <v>0</v>
      </c>
    </row>
    <row r="20" spans="1:15" x14ac:dyDescent="0.2">
      <c r="A20" s="18"/>
      <c r="C20" s="14" t="s">
        <v>72</v>
      </c>
      <c r="D20" s="8">
        <v>332532.12</v>
      </c>
      <c r="E20" s="8">
        <v>3007.42</v>
      </c>
      <c r="F20" s="8">
        <v>3738069.88</v>
      </c>
      <c r="G20" s="8">
        <v>7006834.4000000004</v>
      </c>
      <c r="H20" s="8">
        <v>8022.65</v>
      </c>
      <c r="I20" s="8"/>
      <c r="J20" s="8"/>
      <c r="K20" s="8"/>
      <c r="L20" s="8"/>
      <c r="M20" s="2">
        <f t="shared" si="2"/>
        <v>11088466.470000001</v>
      </c>
      <c r="N20" s="8">
        <v>0</v>
      </c>
      <c r="O20" s="2">
        <f t="shared" si="1"/>
        <v>11088466.470000001</v>
      </c>
    </row>
    <row r="21" spans="1:15" x14ac:dyDescent="0.2">
      <c r="A21" s="18"/>
      <c r="B21" s="10" t="s">
        <v>22</v>
      </c>
      <c r="C21" s="10" t="s">
        <v>23</v>
      </c>
      <c r="D21" s="8">
        <v>563629.26</v>
      </c>
      <c r="E21" s="8">
        <v>321321.5</v>
      </c>
      <c r="F21" s="8">
        <v>6338554.71</v>
      </c>
      <c r="G21" s="8">
        <v>11059535.539999999</v>
      </c>
      <c r="H21" s="8">
        <v>18982.310000000001</v>
      </c>
      <c r="I21" s="8"/>
      <c r="J21" s="8"/>
      <c r="K21" s="8"/>
      <c r="L21" s="8"/>
      <c r="M21" s="2">
        <f t="shared" si="2"/>
        <v>18302023.319999997</v>
      </c>
      <c r="N21" s="8">
        <v>0</v>
      </c>
      <c r="O21" s="2">
        <f t="shared" si="1"/>
        <v>18302023.319999997</v>
      </c>
    </row>
    <row r="22" spans="1:15" x14ac:dyDescent="0.2">
      <c r="A22" s="18" t="s">
        <v>24</v>
      </c>
      <c r="C22" s="20" t="s">
        <v>25</v>
      </c>
      <c r="D22" s="3">
        <f t="shared" ref="D22:L22" si="5">D23+D24+D25+D26+D34</f>
        <v>7430134.9000000004</v>
      </c>
      <c r="E22" s="3">
        <f t="shared" si="5"/>
        <v>131004.53000000001</v>
      </c>
      <c r="F22" s="3">
        <f t="shared" si="5"/>
        <v>77083375.349999994</v>
      </c>
      <c r="G22" s="3">
        <f t="shared" si="5"/>
        <v>85778316.109999999</v>
      </c>
      <c r="H22" s="3">
        <f t="shared" si="5"/>
        <v>142148.22</v>
      </c>
      <c r="I22" s="3">
        <f t="shared" si="5"/>
        <v>0</v>
      </c>
      <c r="J22" s="3">
        <f t="shared" si="5"/>
        <v>0</v>
      </c>
      <c r="K22" s="3">
        <f t="shared" si="5"/>
        <v>0</v>
      </c>
      <c r="L22" s="3">
        <f t="shared" si="5"/>
        <v>0</v>
      </c>
      <c r="M22" s="3">
        <f>D22+E22+F22+G22+H22+I22+J22+K22+L22</f>
        <v>170564979.10999998</v>
      </c>
      <c r="N22" s="19"/>
      <c r="O22" s="3">
        <f t="shared" si="1"/>
        <v>170564979.10999998</v>
      </c>
    </row>
    <row r="23" spans="1:15" x14ac:dyDescent="0.2">
      <c r="A23" s="18"/>
      <c r="B23" s="10" t="s">
        <v>2</v>
      </c>
      <c r="C23" s="10" t="s">
        <v>26</v>
      </c>
      <c r="D23" s="8">
        <v>3101627.01</v>
      </c>
      <c r="E23" s="8">
        <v>19717.25</v>
      </c>
      <c r="F23" s="8">
        <v>11003678.779999999</v>
      </c>
      <c r="G23" s="8">
        <v>16491142.199999999</v>
      </c>
      <c r="H23" s="8">
        <v>39768.14</v>
      </c>
      <c r="I23" s="8"/>
      <c r="J23" s="8"/>
      <c r="K23" s="8"/>
      <c r="L23" s="8"/>
      <c r="M23" s="2">
        <f t="shared" si="2"/>
        <v>30655933.379999999</v>
      </c>
      <c r="N23" s="8">
        <v>0</v>
      </c>
      <c r="O23" s="2">
        <f t="shared" si="1"/>
        <v>30655933.379999999</v>
      </c>
    </row>
    <row r="24" spans="1:15" x14ac:dyDescent="0.2">
      <c r="A24" s="18"/>
      <c r="B24" s="10" t="s">
        <v>6</v>
      </c>
      <c r="C24" s="10" t="s">
        <v>27</v>
      </c>
      <c r="D24" s="8">
        <v>566185.96</v>
      </c>
      <c r="E24" s="8">
        <v>10577.52</v>
      </c>
      <c r="F24" s="8">
        <v>6782290.8600000003</v>
      </c>
      <c r="G24" s="8">
        <v>13239079.09</v>
      </c>
      <c r="H24" s="8">
        <v>15421.14</v>
      </c>
      <c r="I24" s="8"/>
      <c r="J24" s="8"/>
      <c r="K24" s="8"/>
      <c r="L24" s="8"/>
      <c r="M24" s="2">
        <f t="shared" si="2"/>
        <v>20613554.57</v>
      </c>
      <c r="N24" s="8">
        <v>0</v>
      </c>
      <c r="O24" s="2">
        <f t="shared" si="1"/>
        <v>20613554.57</v>
      </c>
    </row>
    <row r="25" spans="1:15" x14ac:dyDescent="0.2">
      <c r="A25" s="18"/>
      <c r="B25" s="10" t="s">
        <v>7</v>
      </c>
      <c r="C25" s="10" t="s">
        <v>28</v>
      </c>
      <c r="D25" s="8">
        <v>250900</v>
      </c>
      <c r="E25" s="8">
        <v>84688.77</v>
      </c>
      <c r="F25" s="8">
        <v>25752576.600000001</v>
      </c>
      <c r="G25" s="8">
        <v>18601071.829999998</v>
      </c>
      <c r="H25" s="8">
        <v>25000</v>
      </c>
      <c r="I25" s="8"/>
      <c r="J25" s="8"/>
      <c r="K25" s="8"/>
      <c r="L25" s="8"/>
      <c r="M25" s="2">
        <f t="shared" si="2"/>
        <v>44714237.200000003</v>
      </c>
      <c r="N25" s="8">
        <v>0</v>
      </c>
      <c r="O25" s="2">
        <f t="shared" si="1"/>
        <v>44714237.200000003</v>
      </c>
    </row>
    <row r="26" spans="1:15" x14ac:dyDescent="0.2">
      <c r="A26" s="18"/>
      <c r="B26" s="10" t="s">
        <v>8</v>
      </c>
      <c r="C26" s="10" t="s">
        <v>29</v>
      </c>
      <c r="D26" s="3">
        <f t="shared" ref="D26:L26" si="6">D27+D28+D29+D30+D31+D32+D33</f>
        <v>3508599.93</v>
      </c>
      <c r="E26" s="3">
        <f t="shared" si="6"/>
        <v>13751.75</v>
      </c>
      <c r="F26" s="3">
        <f t="shared" si="6"/>
        <v>33531482.869999997</v>
      </c>
      <c r="G26" s="3">
        <f t="shared" si="6"/>
        <v>37409744.990000002</v>
      </c>
      <c r="H26" s="3">
        <f t="shared" si="6"/>
        <v>61958.94</v>
      </c>
      <c r="I26" s="3">
        <f t="shared" si="6"/>
        <v>0</v>
      </c>
      <c r="J26" s="3">
        <f t="shared" si="6"/>
        <v>0</v>
      </c>
      <c r="K26" s="3">
        <f t="shared" si="6"/>
        <v>0</v>
      </c>
      <c r="L26" s="3">
        <f t="shared" si="6"/>
        <v>0</v>
      </c>
      <c r="M26" s="3">
        <f>D26+E26+F26+G26+H26+I26+J26+K26+L26</f>
        <v>74525538.479999989</v>
      </c>
      <c r="N26" s="19">
        <v>0</v>
      </c>
      <c r="O26" s="3">
        <f t="shared" si="1"/>
        <v>74525538.479999989</v>
      </c>
    </row>
    <row r="27" spans="1:15" x14ac:dyDescent="0.2">
      <c r="A27" s="18"/>
      <c r="C27" s="10" t="s">
        <v>10</v>
      </c>
      <c r="D27" s="8">
        <v>2849474.27</v>
      </c>
      <c r="E27" s="8">
        <v>12029.21</v>
      </c>
      <c r="F27" s="8">
        <v>17027797.469999999</v>
      </c>
      <c r="G27" s="8">
        <v>27550008.140000001</v>
      </c>
      <c r="H27" s="8">
        <v>54949.36</v>
      </c>
      <c r="I27" s="8"/>
      <c r="J27" s="8"/>
      <c r="K27" s="8"/>
      <c r="L27" s="8"/>
      <c r="M27" s="2">
        <f t="shared" si="2"/>
        <v>47494258.450000003</v>
      </c>
      <c r="N27" s="8">
        <v>0</v>
      </c>
      <c r="O27" s="2">
        <f t="shared" si="1"/>
        <v>47494258.450000003</v>
      </c>
    </row>
    <row r="28" spans="1:15" x14ac:dyDescent="0.2">
      <c r="A28" s="18"/>
      <c r="C28" s="10" t="s">
        <v>11</v>
      </c>
      <c r="D28" s="8">
        <v>326091.2</v>
      </c>
      <c r="E28" s="8"/>
      <c r="F28" s="8">
        <v>14904096.58</v>
      </c>
      <c r="G28" s="8">
        <v>7236975.79</v>
      </c>
      <c r="H28" s="8"/>
      <c r="I28" s="8"/>
      <c r="J28" s="8"/>
      <c r="K28" s="8"/>
      <c r="L28" s="8"/>
      <c r="M28" s="2">
        <f t="shared" si="2"/>
        <v>22467163.57</v>
      </c>
      <c r="N28" s="8">
        <v>0</v>
      </c>
      <c r="O28" s="2">
        <f t="shared" si="1"/>
        <v>22467163.57</v>
      </c>
    </row>
    <row r="29" spans="1:15" x14ac:dyDescent="0.2">
      <c r="A29" s="18"/>
      <c r="C29" s="14" t="s">
        <v>73</v>
      </c>
      <c r="D29" s="8">
        <v>333034.46000000002</v>
      </c>
      <c r="E29" s="8">
        <v>1722.54</v>
      </c>
      <c r="F29" s="8">
        <v>1599588.82</v>
      </c>
      <c r="G29" s="8">
        <v>2622761.06</v>
      </c>
      <c r="H29" s="8">
        <v>7009.58</v>
      </c>
      <c r="I29" s="8"/>
      <c r="J29" s="8"/>
      <c r="K29" s="8"/>
      <c r="L29" s="8"/>
      <c r="M29" s="2">
        <f t="shared" si="2"/>
        <v>4564116.46</v>
      </c>
      <c r="N29" s="8">
        <v>0</v>
      </c>
      <c r="O29" s="2">
        <f t="shared" si="1"/>
        <v>4564116.46</v>
      </c>
    </row>
    <row r="30" spans="1:15" x14ac:dyDescent="0.2">
      <c r="A30" s="18"/>
      <c r="C30" s="10" t="s">
        <v>30</v>
      </c>
      <c r="D30" s="8"/>
      <c r="E30" s="8"/>
      <c r="F30" s="8"/>
      <c r="G30" s="8"/>
      <c r="H30" s="8"/>
      <c r="I30" s="8"/>
      <c r="J30" s="8"/>
      <c r="K30" s="8"/>
      <c r="L30" s="8"/>
      <c r="M30" s="2">
        <f t="shared" si="2"/>
        <v>0</v>
      </c>
      <c r="N30" s="8">
        <v>0</v>
      </c>
      <c r="O30" s="2">
        <f t="shared" si="1"/>
        <v>0</v>
      </c>
    </row>
    <row r="31" spans="1:15" x14ac:dyDescent="0.2">
      <c r="A31" s="18"/>
      <c r="C31" s="10" t="s">
        <v>31</v>
      </c>
      <c r="D31" s="8"/>
      <c r="E31" s="8"/>
      <c r="F31" s="8"/>
      <c r="G31" s="8"/>
      <c r="H31" s="8"/>
      <c r="I31" s="8"/>
      <c r="J31" s="8"/>
      <c r="K31" s="8"/>
      <c r="L31" s="8"/>
      <c r="M31" s="2">
        <f t="shared" si="2"/>
        <v>0</v>
      </c>
      <c r="N31" s="8">
        <v>0</v>
      </c>
      <c r="O31" s="2">
        <f t="shared" si="1"/>
        <v>0</v>
      </c>
    </row>
    <row r="32" spans="1:15" x14ac:dyDescent="0.2">
      <c r="A32" s="18"/>
      <c r="C32" s="10" t="s">
        <v>32</v>
      </c>
      <c r="D32" s="8"/>
      <c r="E32" s="8"/>
      <c r="F32" s="8"/>
      <c r="G32" s="8"/>
      <c r="H32" s="8"/>
      <c r="I32" s="8"/>
      <c r="J32" s="8"/>
      <c r="K32" s="8"/>
      <c r="L32" s="8"/>
      <c r="M32" s="2">
        <f t="shared" si="2"/>
        <v>0</v>
      </c>
      <c r="N32" s="8">
        <v>0</v>
      </c>
      <c r="O32" s="2">
        <f t="shared" si="1"/>
        <v>0</v>
      </c>
    </row>
    <row r="33" spans="1:16" x14ac:dyDescent="0.2">
      <c r="A33" s="18"/>
      <c r="C33" s="10" t="s">
        <v>33</v>
      </c>
      <c r="D33" s="8"/>
      <c r="E33" s="8"/>
      <c r="F33" s="8"/>
      <c r="G33" s="8"/>
      <c r="H33" s="8"/>
      <c r="I33" s="8"/>
      <c r="J33" s="8"/>
      <c r="K33" s="8"/>
      <c r="L33" s="8"/>
      <c r="M33" s="2">
        <f t="shared" si="2"/>
        <v>0</v>
      </c>
      <c r="N33" s="8">
        <v>0</v>
      </c>
      <c r="O33" s="2">
        <f t="shared" si="1"/>
        <v>0</v>
      </c>
    </row>
    <row r="34" spans="1:16" x14ac:dyDescent="0.2">
      <c r="A34" s="18"/>
      <c r="B34" s="10" t="s">
        <v>15</v>
      </c>
      <c r="C34" s="10" t="s">
        <v>34</v>
      </c>
      <c r="D34" s="8">
        <v>2822</v>
      </c>
      <c r="E34" s="8">
        <v>2269.2399999999998</v>
      </c>
      <c r="F34" s="8">
        <v>13346.24</v>
      </c>
      <c r="G34" s="8">
        <v>37278</v>
      </c>
      <c r="H34" s="8">
        <v>0</v>
      </c>
      <c r="I34" s="8">
        <v>0</v>
      </c>
      <c r="J34" s="8"/>
      <c r="K34" s="8"/>
      <c r="L34" s="8">
        <v>0</v>
      </c>
      <c r="M34" s="2">
        <f t="shared" si="2"/>
        <v>55715.479999999996</v>
      </c>
      <c r="N34" s="8">
        <v>0</v>
      </c>
      <c r="O34" s="2">
        <f t="shared" si="1"/>
        <v>55715.479999999996</v>
      </c>
    </row>
    <row r="35" spans="1:16" s="17" customFormat="1" x14ac:dyDescent="0.2">
      <c r="A35" s="21" t="s">
        <v>35</v>
      </c>
      <c r="B35" s="11"/>
      <c r="C35" s="22" t="s">
        <v>36</v>
      </c>
      <c r="D35" s="4">
        <f t="shared" ref="D35:O35" si="7">D3-D22</f>
        <v>686124.01000000071</v>
      </c>
      <c r="E35" s="4">
        <f t="shared" si="7"/>
        <v>324228.52999999997</v>
      </c>
      <c r="F35" s="4">
        <f t="shared" si="7"/>
        <v>3068757.8799999952</v>
      </c>
      <c r="G35" s="4">
        <f t="shared" si="7"/>
        <v>13044909.689999983</v>
      </c>
      <c r="H35" s="4">
        <f t="shared" si="7"/>
        <v>77196.200000000012</v>
      </c>
      <c r="I35" s="4">
        <f t="shared" si="7"/>
        <v>1178.98</v>
      </c>
      <c r="J35" s="4">
        <f t="shared" si="7"/>
        <v>0</v>
      </c>
      <c r="K35" s="4">
        <f t="shared" si="7"/>
        <v>0</v>
      </c>
      <c r="L35" s="4">
        <f t="shared" si="7"/>
        <v>0</v>
      </c>
      <c r="M35" s="4">
        <f t="shared" si="7"/>
        <v>17202395.289999962</v>
      </c>
      <c r="N35" s="4">
        <f t="shared" si="7"/>
        <v>0</v>
      </c>
      <c r="O35" s="4">
        <f t="shared" si="7"/>
        <v>17202395.289999962</v>
      </c>
    </row>
    <row r="36" spans="1:16" x14ac:dyDescent="0.2">
      <c r="A36" s="16"/>
      <c r="B36" s="17"/>
      <c r="C36" s="20"/>
      <c r="D36" s="23"/>
      <c r="E36" s="23"/>
      <c r="F36" s="23"/>
      <c r="G36" s="23"/>
      <c r="H36" s="23"/>
      <c r="I36" s="23"/>
      <c r="J36" s="23"/>
      <c r="K36" s="23"/>
      <c r="L36" s="23"/>
      <c r="M36" s="5"/>
      <c r="N36" s="24"/>
      <c r="O36" s="5"/>
    </row>
    <row r="37" spans="1:16" x14ac:dyDescent="0.2">
      <c r="A37" s="18"/>
      <c r="C37" s="20"/>
      <c r="D37" s="23"/>
      <c r="E37" s="23"/>
      <c r="F37" s="23"/>
      <c r="G37" s="23"/>
      <c r="H37" s="23"/>
      <c r="I37" s="23"/>
      <c r="J37" s="23"/>
      <c r="K37" s="23"/>
      <c r="L37" s="23"/>
      <c r="M37" s="5"/>
      <c r="N37" s="24"/>
      <c r="O37" s="5"/>
    </row>
    <row r="38" spans="1:16" x14ac:dyDescent="0.2">
      <c r="A38" s="1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6" x14ac:dyDescent="0.2">
      <c r="A39" s="18" t="s">
        <v>41</v>
      </c>
      <c r="C39" s="20" t="s">
        <v>42</v>
      </c>
      <c r="D39" s="25"/>
      <c r="E39" s="25"/>
      <c r="F39" s="25"/>
      <c r="G39" s="26"/>
      <c r="H39" s="25"/>
      <c r="I39" s="25"/>
      <c r="J39" s="25"/>
      <c r="K39" s="25"/>
      <c r="L39" s="25"/>
      <c r="M39" s="3">
        <f>M40+M41+M42+M43+M44+M45</f>
        <v>19612426.780000001</v>
      </c>
      <c r="N39" s="7">
        <f>N40+N41+N42+N43+N44+N45</f>
        <v>0</v>
      </c>
      <c r="O39" s="3">
        <f>O40+O41+O42+O43+O44+O45</f>
        <v>19612426.780000001</v>
      </c>
      <c r="P39" s="35"/>
    </row>
    <row r="40" spans="1:16" s="29" customFormat="1" x14ac:dyDescent="0.2">
      <c r="A40" s="18"/>
      <c r="B40" s="10" t="s">
        <v>2</v>
      </c>
      <c r="C40" s="10" t="s">
        <v>43</v>
      </c>
      <c r="D40" s="6"/>
      <c r="E40" s="6"/>
      <c r="F40" s="6"/>
      <c r="G40" s="27"/>
      <c r="H40" s="6"/>
      <c r="I40" s="6"/>
      <c r="J40" s="6"/>
      <c r="K40" s="6"/>
      <c r="L40" s="6"/>
      <c r="M40" s="8">
        <v>12606067.949999999</v>
      </c>
      <c r="N40" s="8"/>
      <c r="O40" s="8">
        <v>12606067.949999999</v>
      </c>
      <c r="P40" s="36"/>
    </row>
    <row r="41" spans="1:16" s="29" customFormat="1" x14ac:dyDescent="0.2">
      <c r="A41" s="28"/>
      <c r="B41" s="29" t="s">
        <v>6</v>
      </c>
      <c r="C41" s="29" t="s">
        <v>44</v>
      </c>
      <c r="D41" s="30"/>
      <c r="E41" s="30"/>
      <c r="F41" s="30"/>
      <c r="G41" s="31"/>
      <c r="H41" s="30"/>
      <c r="I41" s="30"/>
      <c r="J41" s="30"/>
      <c r="K41" s="30"/>
      <c r="L41" s="30"/>
      <c r="M41" s="8">
        <v>6587679.8200000003</v>
      </c>
      <c r="N41" s="32"/>
      <c r="O41" s="8">
        <v>6587679.8200000003</v>
      </c>
      <c r="P41" s="36"/>
    </row>
    <row r="42" spans="1:16" x14ac:dyDescent="0.2">
      <c r="A42" s="28"/>
      <c r="B42" s="29" t="s">
        <v>7</v>
      </c>
      <c r="C42" s="29" t="s">
        <v>45</v>
      </c>
      <c r="D42" s="30"/>
      <c r="E42" s="30"/>
      <c r="F42" s="30"/>
      <c r="G42" s="31"/>
      <c r="H42" s="30"/>
      <c r="I42" s="30"/>
      <c r="J42" s="30"/>
      <c r="K42" s="30"/>
      <c r="L42" s="30"/>
      <c r="M42" s="8"/>
      <c r="N42" s="32"/>
      <c r="O42" s="8"/>
      <c r="P42" s="35"/>
    </row>
    <row r="43" spans="1:16" x14ac:dyDescent="0.2">
      <c r="A43" s="18"/>
      <c r="B43" s="10" t="s">
        <v>8</v>
      </c>
      <c r="C43" s="10" t="s">
        <v>46</v>
      </c>
      <c r="D43" s="6"/>
      <c r="E43" s="6"/>
      <c r="F43" s="6"/>
      <c r="G43" s="27"/>
      <c r="H43" s="6"/>
      <c r="I43" s="6"/>
      <c r="J43" s="6"/>
      <c r="K43" s="6"/>
      <c r="L43" s="6"/>
      <c r="M43" s="8">
        <v>101866.51</v>
      </c>
      <c r="N43" s="8"/>
      <c r="O43" s="8">
        <v>101866.51</v>
      </c>
      <c r="P43" s="35"/>
    </row>
    <row r="44" spans="1:16" x14ac:dyDescent="0.2">
      <c r="A44" s="18"/>
      <c r="B44" s="10" t="s">
        <v>15</v>
      </c>
      <c r="C44" s="10" t="s">
        <v>47</v>
      </c>
      <c r="D44" s="6"/>
      <c r="E44" s="6"/>
      <c r="F44" s="6"/>
      <c r="G44" s="27"/>
      <c r="H44" s="6"/>
      <c r="I44" s="6"/>
      <c r="J44" s="6"/>
      <c r="K44" s="6"/>
      <c r="L44" s="6"/>
      <c r="M44" s="8"/>
      <c r="N44" s="8"/>
      <c r="O44" s="8"/>
      <c r="P44" s="35"/>
    </row>
    <row r="45" spans="1:16" x14ac:dyDescent="0.2">
      <c r="A45" s="18"/>
      <c r="B45" s="10" t="s">
        <v>22</v>
      </c>
      <c r="C45" s="10" t="s">
        <v>34</v>
      </c>
      <c r="D45" s="6"/>
      <c r="E45" s="6"/>
      <c r="F45" s="6"/>
      <c r="G45" s="27"/>
      <c r="H45" s="6"/>
      <c r="I45" s="6"/>
      <c r="J45" s="6"/>
      <c r="K45" s="6"/>
      <c r="L45" s="6"/>
      <c r="M45" s="8">
        <v>316812.5</v>
      </c>
      <c r="N45" s="8"/>
      <c r="O45" s="8">
        <v>316812.5</v>
      </c>
      <c r="P45" s="35"/>
    </row>
    <row r="46" spans="1:16" x14ac:dyDescent="0.2">
      <c r="A46" s="18" t="s">
        <v>48</v>
      </c>
      <c r="C46" s="20" t="s">
        <v>49</v>
      </c>
      <c r="D46" s="25"/>
      <c r="E46" s="25"/>
      <c r="F46" s="25"/>
      <c r="G46" s="26"/>
      <c r="H46" s="25"/>
      <c r="I46" s="25"/>
      <c r="J46" s="25"/>
      <c r="K46" s="25"/>
      <c r="L46" s="25"/>
      <c r="M46" s="3">
        <f>M47+M48+M49+M50+M51+M52</f>
        <v>16577299.08</v>
      </c>
      <c r="N46" s="3">
        <f>N47+N48+N49+N50+N51+N52</f>
        <v>0</v>
      </c>
      <c r="O46" s="3">
        <f>O47+O48+O49+O50+O51+O52</f>
        <v>16577299.08</v>
      </c>
      <c r="P46" s="35"/>
    </row>
    <row r="47" spans="1:16" s="29" customFormat="1" x14ac:dyDescent="0.2">
      <c r="A47" s="18"/>
      <c r="B47" s="10" t="s">
        <v>2</v>
      </c>
      <c r="C47" s="10" t="s">
        <v>50</v>
      </c>
      <c r="D47" s="6"/>
      <c r="E47" s="6"/>
      <c r="F47" s="6"/>
      <c r="G47" s="6"/>
      <c r="H47" s="6"/>
      <c r="I47" s="6"/>
      <c r="J47" s="6"/>
      <c r="K47" s="6"/>
      <c r="L47" s="6"/>
      <c r="M47" s="8">
        <v>3718046.72</v>
      </c>
      <c r="N47" s="8"/>
      <c r="O47" s="8">
        <v>3718046.72</v>
      </c>
      <c r="P47" s="36"/>
    </row>
    <row r="48" spans="1:16" x14ac:dyDescent="0.2">
      <c r="A48" s="28"/>
      <c r="B48" s="29" t="s">
        <v>6</v>
      </c>
      <c r="C48" s="29" t="s">
        <v>51</v>
      </c>
      <c r="D48" s="30"/>
      <c r="E48" s="30"/>
      <c r="F48" s="30"/>
      <c r="G48" s="30"/>
      <c r="H48" s="30"/>
      <c r="I48" s="30"/>
      <c r="J48" s="30"/>
      <c r="K48" s="30"/>
      <c r="L48" s="30"/>
      <c r="M48" s="8"/>
      <c r="N48" s="8"/>
      <c r="O48" s="8"/>
      <c r="P48" s="35"/>
    </row>
    <row r="49" spans="1:16" x14ac:dyDescent="0.2">
      <c r="A49" s="18"/>
      <c r="B49" s="10" t="s">
        <v>7</v>
      </c>
      <c r="C49" s="10" t="s">
        <v>52</v>
      </c>
      <c r="D49" s="6"/>
      <c r="E49" s="6"/>
      <c r="F49" s="6"/>
      <c r="G49" s="6"/>
      <c r="H49" s="6"/>
      <c r="I49" s="6"/>
      <c r="J49" s="6"/>
      <c r="K49" s="6"/>
      <c r="L49" s="6"/>
      <c r="M49" s="8"/>
      <c r="N49" s="8"/>
      <c r="O49" s="8"/>
      <c r="P49" s="35"/>
    </row>
    <row r="50" spans="1:16" x14ac:dyDescent="0.2">
      <c r="A50" s="18"/>
      <c r="B50" s="10" t="s">
        <v>8</v>
      </c>
      <c r="C50" s="10" t="s">
        <v>53</v>
      </c>
      <c r="D50" s="6"/>
      <c r="E50" s="6"/>
      <c r="F50" s="6"/>
      <c r="G50" s="6"/>
      <c r="H50" s="6"/>
      <c r="I50" s="6"/>
      <c r="J50" s="6"/>
      <c r="K50" s="6"/>
      <c r="L50" s="6"/>
      <c r="M50" s="8">
        <v>12848461.689999999</v>
      </c>
      <c r="N50" s="8"/>
      <c r="O50" s="8">
        <v>12848461.689999999</v>
      </c>
      <c r="P50" s="35"/>
    </row>
    <row r="51" spans="1:16" x14ac:dyDescent="0.2">
      <c r="A51" s="18"/>
      <c r="B51" s="10" t="s">
        <v>15</v>
      </c>
      <c r="C51" s="10" t="s">
        <v>54</v>
      </c>
      <c r="D51" s="6"/>
      <c r="E51" s="6"/>
      <c r="F51" s="6"/>
      <c r="G51" s="6"/>
      <c r="H51" s="6"/>
      <c r="I51" s="6"/>
      <c r="J51" s="6"/>
      <c r="K51" s="6"/>
      <c r="L51" s="6"/>
      <c r="M51" s="8">
        <v>10790.67</v>
      </c>
      <c r="N51" s="8"/>
      <c r="O51" s="8">
        <v>10790.67</v>
      </c>
      <c r="P51" s="35"/>
    </row>
    <row r="52" spans="1:16" x14ac:dyDescent="0.2">
      <c r="A52" s="18"/>
      <c r="B52" s="10" t="s">
        <v>22</v>
      </c>
      <c r="C52" s="10" t="s">
        <v>23</v>
      </c>
      <c r="D52" s="6"/>
      <c r="E52" s="6"/>
      <c r="F52" s="6"/>
      <c r="G52" s="6"/>
      <c r="H52" s="6"/>
      <c r="I52" s="6"/>
      <c r="J52" s="6"/>
      <c r="K52" s="6"/>
      <c r="L52" s="6"/>
      <c r="M52" s="8"/>
      <c r="N52" s="8"/>
      <c r="O52" s="8"/>
      <c r="P52" s="35"/>
    </row>
    <row r="53" spans="1:16" x14ac:dyDescent="0.2">
      <c r="A53" s="18" t="s">
        <v>55</v>
      </c>
      <c r="C53" s="20" t="s">
        <v>56</v>
      </c>
      <c r="D53" s="25"/>
      <c r="E53" s="25"/>
      <c r="F53" s="25"/>
      <c r="G53" s="25"/>
      <c r="H53" s="25"/>
      <c r="I53" s="25"/>
      <c r="J53" s="25"/>
      <c r="K53" s="25"/>
      <c r="L53" s="25"/>
      <c r="M53" s="3">
        <f>M54+M55+M56</f>
        <v>5501431.9100000001</v>
      </c>
      <c r="N53" s="3">
        <f>N54+N55+N56</f>
        <v>0</v>
      </c>
      <c r="O53" s="3">
        <f>O54+O55+O56</f>
        <v>5501431.9100000001</v>
      </c>
      <c r="P53" s="35"/>
    </row>
    <row r="54" spans="1:16" s="29" customFormat="1" x14ac:dyDescent="0.2">
      <c r="A54" s="18"/>
      <c r="B54" s="10" t="s">
        <v>2</v>
      </c>
      <c r="C54" s="10" t="s">
        <v>57</v>
      </c>
      <c r="D54" s="6"/>
      <c r="E54" s="6"/>
      <c r="F54" s="6"/>
      <c r="G54" s="6"/>
      <c r="H54" s="6"/>
      <c r="I54" s="6"/>
      <c r="J54" s="6"/>
      <c r="K54" s="6"/>
      <c r="L54" s="6"/>
      <c r="M54" s="8"/>
      <c r="N54" s="8"/>
      <c r="O54" s="8"/>
      <c r="P54" s="36"/>
    </row>
    <row r="55" spans="1:16" x14ac:dyDescent="0.2">
      <c r="A55" s="28"/>
      <c r="B55" s="29" t="s">
        <v>6</v>
      </c>
      <c r="C55" s="29" t="s">
        <v>58</v>
      </c>
      <c r="D55" s="30"/>
      <c r="E55" s="30"/>
      <c r="F55" s="30"/>
      <c r="G55" s="30"/>
      <c r="H55" s="30"/>
      <c r="I55" s="30"/>
      <c r="J55" s="30"/>
      <c r="K55" s="30"/>
      <c r="L55" s="30"/>
      <c r="M55" s="8"/>
      <c r="N55" s="8"/>
      <c r="O55" s="8"/>
      <c r="P55" s="35"/>
    </row>
    <row r="56" spans="1:16" x14ac:dyDescent="0.2">
      <c r="A56" s="18"/>
      <c r="B56" s="10" t="s">
        <v>7</v>
      </c>
      <c r="C56" s="10" t="s">
        <v>59</v>
      </c>
      <c r="D56" s="6"/>
      <c r="E56" s="6"/>
      <c r="F56" s="6"/>
      <c r="G56" s="6"/>
      <c r="H56" s="6"/>
      <c r="I56" s="6"/>
      <c r="J56" s="6"/>
      <c r="K56" s="6"/>
      <c r="L56" s="6"/>
      <c r="M56" s="8">
        <v>5501431.9100000001</v>
      </c>
      <c r="N56" s="8"/>
      <c r="O56" s="8">
        <v>5501431.9100000001</v>
      </c>
      <c r="P56" s="35"/>
    </row>
    <row r="57" spans="1:16" x14ac:dyDescent="0.2">
      <c r="A57" s="61" t="s">
        <v>60</v>
      </c>
      <c r="B57" s="61"/>
      <c r="C57" s="61"/>
      <c r="D57" s="61"/>
      <c r="E57" s="4"/>
      <c r="F57" s="4"/>
      <c r="G57" s="4"/>
      <c r="H57" s="4"/>
      <c r="I57" s="4"/>
      <c r="J57" s="4"/>
      <c r="K57" s="4"/>
      <c r="L57" s="4"/>
      <c r="M57" s="9">
        <f>M35-M39+M46-M53</f>
        <v>8665835.6799999606</v>
      </c>
      <c r="N57" s="9">
        <f>N35-N39+N46-N53</f>
        <v>0</v>
      </c>
      <c r="O57" s="9">
        <f>O35-O39+O46-O53</f>
        <v>8665835.6799999606</v>
      </c>
      <c r="P57" s="35"/>
    </row>
    <row r="58" spans="1:16" x14ac:dyDescent="0.2">
      <c r="A58" s="37" t="s">
        <v>68</v>
      </c>
      <c r="M58" s="10">
        <v>0</v>
      </c>
      <c r="O58" s="10">
        <v>0</v>
      </c>
    </row>
    <row r="59" spans="1:16" x14ac:dyDescent="0.2">
      <c r="A59" s="37" t="s">
        <v>69</v>
      </c>
      <c r="M59" s="10">
        <f>M57</f>
        <v>8665835.6799999606</v>
      </c>
      <c r="O59" s="10">
        <f>O57</f>
        <v>8665835.6799999606</v>
      </c>
      <c r="P59" s="35"/>
    </row>
    <row r="60" spans="1:16" x14ac:dyDescent="0.2">
      <c r="A60" s="38" t="s">
        <v>70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>
        <v>2184128.27</v>
      </c>
      <c r="N60" s="11"/>
      <c r="O60" s="11">
        <v>2184128.27</v>
      </c>
    </row>
    <row r="61" spans="1:16" x14ac:dyDescent="0.2">
      <c r="A61" s="39" t="s">
        <v>71</v>
      </c>
      <c r="M61" s="45">
        <f>M59-M60</f>
        <v>6481707.409999961</v>
      </c>
      <c r="O61" s="45">
        <f>O59-O60</f>
        <v>6481707.409999961</v>
      </c>
    </row>
  </sheetData>
  <mergeCells count="14">
    <mergeCell ref="B3:C3"/>
    <mergeCell ref="A57:D57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7479D1C5-1611-4F38-B01A-2B50C8740A95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6B149-8A38-49F7-B0EC-04C00D281849}">
  <dimension ref="A1:P61"/>
  <sheetViews>
    <sheetView topLeftCell="A28" workbookViewId="0">
      <selection activeCell="O60" sqref="O60"/>
    </sheetView>
  </sheetViews>
  <sheetFormatPr defaultRowHeight="12.75" x14ac:dyDescent="0.2"/>
  <cols>
    <col min="1" max="1" width="5.42578125" style="10" customWidth="1"/>
    <col min="2" max="2" width="2.42578125" style="10" customWidth="1"/>
    <col min="3" max="3" width="29.42578125" style="10" customWidth="1"/>
    <col min="4" max="4" width="15.5703125" style="10" customWidth="1"/>
    <col min="5" max="5" width="12.85546875" style="10" bestFit="1" customWidth="1"/>
    <col min="6" max="6" width="12.85546875" style="10" customWidth="1"/>
    <col min="7" max="8" width="14" style="10" bestFit="1" customWidth="1"/>
    <col min="9" max="9" width="13.28515625" style="10" bestFit="1" customWidth="1"/>
    <col min="10" max="11" width="9.28515625" style="10" bestFit="1" customWidth="1"/>
    <col min="12" max="12" width="10.28515625" style="10" bestFit="1" customWidth="1"/>
    <col min="13" max="13" width="13.7109375" style="10" customWidth="1"/>
    <col min="14" max="14" width="11.140625" style="10" customWidth="1"/>
    <col min="15" max="15" width="19.42578125" style="10" customWidth="1"/>
    <col min="16" max="16384" width="9.140625" style="10"/>
  </cols>
  <sheetData>
    <row r="1" spans="1:15" s="14" customFormat="1" x14ac:dyDescent="0.2">
      <c r="A1" s="13"/>
      <c r="C1" s="15" t="s">
        <v>87</v>
      </c>
      <c r="D1" s="62" t="s">
        <v>37</v>
      </c>
      <c r="E1" s="62" t="s">
        <v>38</v>
      </c>
      <c r="F1" s="62" t="s">
        <v>75</v>
      </c>
      <c r="G1" s="62" t="s">
        <v>74</v>
      </c>
      <c r="H1" s="62" t="s">
        <v>39</v>
      </c>
      <c r="I1" s="62" t="s">
        <v>40</v>
      </c>
      <c r="J1" s="62" t="s">
        <v>61</v>
      </c>
      <c r="K1" s="62" t="s">
        <v>66</v>
      </c>
      <c r="L1" s="62" t="s">
        <v>62</v>
      </c>
      <c r="M1" s="62" t="s">
        <v>63</v>
      </c>
      <c r="N1" s="62" t="s">
        <v>64</v>
      </c>
      <c r="O1" s="62" t="s">
        <v>65</v>
      </c>
    </row>
    <row r="2" spans="1:15" s="14" customFormat="1" x14ac:dyDescent="0.2">
      <c r="A2" s="13"/>
      <c r="B2" s="13"/>
      <c r="C2" s="33" t="s">
        <v>67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s="17" customFormat="1" x14ac:dyDescent="0.2">
      <c r="A3" s="13" t="s">
        <v>1</v>
      </c>
      <c r="B3" s="63" t="s">
        <v>0</v>
      </c>
      <c r="C3" s="63"/>
      <c r="D3" s="1">
        <f t="shared" ref="D3:N3" si="0">D4+D5+D6+D7+D14+D21</f>
        <v>0</v>
      </c>
      <c r="E3" s="1">
        <f t="shared" si="0"/>
        <v>0</v>
      </c>
      <c r="F3" s="1">
        <f t="shared" si="0"/>
        <v>5795429.6200000001</v>
      </c>
      <c r="G3" s="1">
        <f t="shared" si="0"/>
        <v>0</v>
      </c>
      <c r="H3" s="1">
        <f t="shared" si="0"/>
        <v>0</v>
      </c>
      <c r="I3" s="1">
        <f t="shared" si="0"/>
        <v>0</v>
      </c>
      <c r="J3" s="1">
        <f t="shared" si="0"/>
        <v>0</v>
      </c>
      <c r="K3" s="1">
        <f t="shared" si="0"/>
        <v>0</v>
      </c>
      <c r="L3" s="1">
        <f t="shared" si="0"/>
        <v>0</v>
      </c>
      <c r="M3" s="1">
        <f>D3+E3+F3+G3+H3+I3+J3+K3+L3</f>
        <v>5795429.6200000001</v>
      </c>
      <c r="N3" s="1">
        <f t="shared" si="0"/>
        <v>0</v>
      </c>
      <c r="O3" s="1">
        <f t="shared" ref="O3:O34" si="1">M3+N3</f>
        <v>5795429.6200000001</v>
      </c>
    </row>
    <row r="4" spans="1:15" x14ac:dyDescent="0.2">
      <c r="A4" s="16"/>
      <c r="B4" s="17" t="s">
        <v>2</v>
      </c>
      <c r="C4" s="17" t="s">
        <v>4</v>
      </c>
      <c r="D4" s="8"/>
      <c r="E4" s="8"/>
      <c r="F4" s="8">
        <v>5795431.46</v>
      </c>
      <c r="G4" s="8"/>
      <c r="H4" s="8"/>
      <c r="I4" s="8"/>
      <c r="J4" s="34"/>
      <c r="K4" s="34"/>
      <c r="L4" s="8"/>
      <c r="M4" s="2">
        <f>D4+E4+F4+G4+H4+I4+J4+K4+L4</f>
        <v>5795431.46</v>
      </c>
      <c r="N4" s="8">
        <v>0</v>
      </c>
      <c r="O4" s="2">
        <f t="shared" si="1"/>
        <v>5795431.46</v>
      </c>
    </row>
    <row r="5" spans="1:15" x14ac:dyDescent="0.2">
      <c r="A5" s="18"/>
      <c r="B5" s="10" t="s">
        <v>6</v>
      </c>
      <c r="C5" s="10" t="s">
        <v>3</v>
      </c>
      <c r="D5" s="8"/>
      <c r="E5" s="8"/>
      <c r="F5" s="8"/>
      <c r="G5" s="8"/>
      <c r="H5" s="8"/>
      <c r="I5" s="8"/>
      <c r="J5" s="8"/>
      <c r="K5" s="8"/>
      <c r="L5" s="8"/>
      <c r="M5" s="2">
        <f t="shared" ref="M5:M34" si="2">D5+E5+F5+G5+H5+I5+J5+K5+L5</f>
        <v>0</v>
      </c>
      <c r="N5" s="8">
        <v>0</v>
      </c>
      <c r="O5" s="2">
        <f t="shared" si="1"/>
        <v>0</v>
      </c>
    </row>
    <row r="6" spans="1:15" x14ac:dyDescent="0.2">
      <c r="A6" s="18"/>
      <c r="B6" s="10" t="s">
        <v>7</v>
      </c>
      <c r="C6" s="10" t="s">
        <v>5</v>
      </c>
      <c r="D6" s="8"/>
      <c r="E6" s="8"/>
      <c r="F6" s="8"/>
      <c r="G6" s="8"/>
      <c r="H6" s="8"/>
      <c r="I6" s="8"/>
      <c r="J6" s="8"/>
      <c r="K6" s="8"/>
      <c r="L6" s="8"/>
      <c r="M6" s="2">
        <f t="shared" si="2"/>
        <v>0</v>
      </c>
      <c r="N6" s="8">
        <v>0</v>
      </c>
      <c r="O6" s="2">
        <f t="shared" si="1"/>
        <v>0</v>
      </c>
    </row>
    <row r="7" spans="1:15" x14ac:dyDescent="0.2">
      <c r="A7" s="18"/>
      <c r="B7" s="10" t="s">
        <v>8</v>
      </c>
      <c r="C7" s="10" t="s">
        <v>9</v>
      </c>
      <c r="D7" s="3">
        <f t="shared" ref="D7:L7" si="3">D8+D9+D10+D11+D12+D13</f>
        <v>0</v>
      </c>
      <c r="E7" s="3">
        <f t="shared" si="3"/>
        <v>0</v>
      </c>
      <c r="F7" s="3">
        <f t="shared" si="3"/>
        <v>-1.84</v>
      </c>
      <c r="G7" s="3">
        <f t="shared" si="3"/>
        <v>0</v>
      </c>
      <c r="H7" s="3">
        <f t="shared" si="3"/>
        <v>0</v>
      </c>
      <c r="I7" s="3">
        <f t="shared" si="3"/>
        <v>0</v>
      </c>
      <c r="J7" s="3">
        <f t="shared" si="3"/>
        <v>0</v>
      </c>
      <c r="K7" s="3">
        <f t="shared" si="3"/>
        <v>0</v>
      </c>
      <c r="L7" s="3">
        <f t="shared" si="3"/>
        <v>0</v>
      </c>
      <c r="M7" s="3">
        <f>D7+E7+F7+G7+H7+I7+J7+K7+L7</f>
        <v>-1.84</v>
      </c>
      <c r="N7" s="19">
        <v>0</v>
      </c>
      <c r="O7" s="3">
        <f t="shared" si="1"/>
        <v>-1.84</v>
      </c>
    </row>
    <row r="8" spans="1:15" x14ac:dyDescent="0.2">
      <c r="A8" s="18"/>
      <c r="C8" s="10" t="s">
        <v>10</v>
      </c>
      <c r="D8" s="8"/>
      <c r="E8" s="8"/>
      <c r="F8" s="8"/>
      <c r="G8" s="8"/>
      <c r="H8" s="8"/>
      <c r="I8" s="8"/>
      <c r="J8" s="8"/>
      <c r="K8" s="8"/>
      <c r="L8" s="8"/>
      <c r="M8" s="2">
        <f t="shared" si="2"/>
        <v>0</v>
      </c>
      <c r="N8" s="8">
        <v>0</v>
      </c>
      <c r="O8" s="2">
        <f t="shared" si="1"/>
        <v>0</v>
      </c>
    </row>
    <row r="9" spans="1:15" x14ac:dyDescent="0.2">
      <c r="A9" s="18"/>
      <c r="C9" s="10" t="s">
        <v>11</v>
      </c>
      <c r="D9" s="8"/>
      <c r="E9" s="8">
        <v>0</v>
      </c>
      <c r="F9" s="8"/>
      <c r="G9" s="8"/>
      <c r="H9" s="8"/>
      <c r="I9" s="8"/>
      <c r="J9" s="8"/>
      <c r="K9" s="8"/>
      <c r="L9" s="8"/>
      <c r="M9" s="2">
        <f t="shared" si="2"/>
        <v>0</v>
      </c>
      <c r="N9" s="8">
        <v>0</v>
      </c>
      <c r="O9" s="2">
        <f t="shared" si="1"/>
        <v>0</v>
      </c>
    </row>
    <row r="10" spans="1:15" x14ac:dyDescent="0.2">
      <c r="A10" s="18"/>
      <c r="C10" s="10" t="s">
        <v>12</v>
      </c>
      <c r="D10" s="8"/>
      <c r="E10" s="8"/>
      <c r="F10" s="8"/>
      <c r="G10" s="8"/>
      <c r="H10" s="8"/>
      <c r="I10" s="8"/>
      <c r="J10" s="8"/>
      <c r="K10" s="8"/>
      <c r="L10" s="8"/>
      <c r="M10" s="2">
        <f t="shared" si="2"/>
        <v>0</v>
      </c>
      <c r="N10" s="8">
        <v>0</v>
      </c>
      <c r="O10" s="2">
        <f t="shared" si="1"/>
        <v>0</v>
      </c>
    </row>
    <row r="11" spans="1:15" x14ac:dyDescent="0.2">
      <c r="A11" s="18"/>
      <c r="C11" s="10" t="s">
        <v>13</v>
      </c>
      <c r="D11" s="8"/>
      <c r="E11" s="8"/>
      <c r="F11" s="8"/>
      <c r="G11" s="8"/>
      <c r="H11" s="8"/>
      <c r="I11" s="8"/>
      <c r="J11" s="8"/>
      <c r="K11" s="8"/>
      <c r="L11" s="8"/>
      <c r="M11" s="2">
        <f t="shared" si="2"/>
        <v>0</v>
      </c>
      <c r="N11" s="8">
        <v>0</v>
      </c>
      <c r="O11" s="2">
        <f t="shared" si="1"/>
        <v>0</v>
      </c>
    </row>
    <row r="12" spans="1:15" x14ac:dyDescent="0.2">
      <c r="A12" s="18"/>
      <c r="C12" s="10" t="s">
        <v>14</v>
      </c>
      <c r="D12" s="8"/>
      <c r="E12" s="8"/>
      <c r="F12" s="8"/>
      <c r="G12" s="8"/>
      <c r="H12" s="8"/>
      <c r="I12" s="8"/>
      <c r="J12" s="8"/>
      <c r="K12" s="8"/>
      <c r="L12" s="8"/>
      <c r="M12" s="2">
        <f t="shared" si="2"/>
        <v>0</v>
      </c>
      <c r="N12" s="8">
        <v>0</v>
      </c>
      <c r="O12" s="2">
        <f t="shared" si="1"/>
        <v>0</v>
      </c>
    </row>
    <row r="13" spans="1:15" x14ac:dyDescent="0.2">
      <c r="A13" s="18"/>
      <c r="C13" s="14" t="s">
        <v>76</v>
      </c>
      <c r="D13" s="8"/>
      <c r="E13" s="8"/>
      <c r="F13" s="8">
        <v>-1.84</v>
      </c>
      <c r="G13" s="8"/>
      <c r="H13" s="8"/>
      <c r="I13" s="8"/>
      <c r="J13" s="8"/>
      <c r="K13" s="8"/>
      <c r="L13" s="8"/>
      <c r="M13" s="2">
        <f t="shared" si="2"/>
        <v>-1.84</v>
      </c>
      <c r="N13" s="8">
        <v>0</v>
      </c>
      <c r="O13" s="2">
        <f t="shared" si="1"/>
        <v>-1.84</v>
      </c>
    </row>
    <row r="14" spans="1:15" x14ac:dyDescent="0.2">
      <c r="A14" s="18"/>
      <c r="B14" s="10" t="s">
        <v>15</v>
      </c>
      <c r="C14" s="10" t="s">
        <v>16</v>
      </c>
      <c r="D14" s="3">
        <f t="shared" ref="D14:L14" si="4">D15+D16+D17+D18+D19+D20</f>
        <v>0</v>
      </c>
      <c r="E14" s="3">
        <f t="shared" si="4"/>
        <v>0</v>
      </c>
      <c r="F14" s="3">
        <f t="shared" si="4"/>
        <v>0</v>
      </c>
      <c r="G14" s="3">
        <f t="shared" si="4"/>
        <v>0</v>
      </c>
      <c r="H14" s="3">
        <f t="shared" si="4"/>
        <v>0</v>
      </c>
      <c r="I14" s="3">
        <f t="shared" si="4"/>
        <v>0</v>
      </c>
      <c r="J14" s="3">
        <f t="shared" si="4"/>
        <v>0</v>
      </c>
      <c r="K14" s="3">
        <f t="shared" si="4"/>
        <v>0</v>
      </c>
      <c r="L14" s="3">
        <f t="shared" si="4"/>
        <v>0</v>
      </c>
      <c r="M14" s="3">
        <f>D14+E14+F14+G14+H14+I14+J14+K14+L14</f>
        <v>0</v>
      </c>
      <c r="N14" s="19">
        <v>0</v>
      </c>
      <c r="O14" s="3">
        <f t="shared" si="1"/>
        <v>0</v>
      </c>
    </row>
    <row r="15" spans="1:15" x14ac:dyDescent="0.2">
      <c r="A15" s="18"/>
      <c r="C15" s="10" t="s">
        <v>17</v>
      </c>
      <c r="D15" s="8"/>
      <c r="E15" s="8"/>
      <c r="F15" s="8"/>
      <c r="G15" s="8"/>
      <c r="H15" s="8"/>
      <c r="I15" s="8"/>
      <c r="J15" s="8"/>
      <c r="K15" s="8"/>
      <c r="L15" s="8"/>
      <c r="M15" s="2">
        <f t="shared" si="2"/>
        <v>0</v>
      </c>
      <c r="N15" s="8">
        <v>0</v>
      </c>
      <c r="O15" s="2">
        <f t="shared" si="1"/>
        <v>0</v>
      </c>
    </row>
    <row r="16" spans="1:15" x14ac:dyDescent="0.2">
      <c r="A16" s="18"/>
      <c r="C16" s="10" t="s">
        <v>18</v>
      </c>
      <c r="D16" s="8"/>
      <c r="E16" s="8"/>
      <c r="F16" s="8"/>
      <c r="G16" s="8"/>
      <c r="H16" s="8"/>
      <c r="I16" s="8"/>
      <c r="J16" s="8"/>
      <c r="K16" s="8"/>
      <c r="L16" s="8"/>
      <c r="M16" s="2">
        <f t="shared" si="2"/>
        <v>0</v>
      </c>
      <c r="N16" s="8">
        <v>0</v>
      </c>
      <c r="O16" s="2">
        <f t="shared" si="1"/>
        <v>0</v>
      </c>
    </row>
    <row r="17" spans="1:15" x14ac:dyDescent="0.2">
      <c r="A17" s="18"/>
      <c r="C17" s="10" t="s">
        <v>19</v>
      </c>
      <c r="D17" s="8"/>
      <c r="E17" s="8"/>
      <c r="F17" s="8"/>
      <c r="G17" s="8"/>
      <c r="H17" s="8"/>
      <c r="I17" s="8"/>
      <c r="J17" s="8"/>
      <c r="K17" s="8"/>
      <c r="L17" s="8"/>
      <c r="M17" s="2">
        <f t="shared" si="2"/>
        <v>0</v>
      </c>
      <c r="N17" s="8">
        <v>0</v>
      </c>
      <c r="O17" s="2">
        <f t="shared" si="1"/>
        <v>0</v>
      </c>
    </row>
    <row r="18" spans="1:15" x14ac:dyDescent="0.2">
      <c r="A18" s="18"/>
      <c r="C18" s="10" t="s">
        <v>20</v>
      </c>
      <c r="D18" s="8"/>
      <c r="E18" s="8"/>
      <c r="F18" s="8"/>
      <c r="G18" s="8"/>
      <c r="H18" s="8"/>
      <c r="I18" s="8"/>
      <c r="J18" s="8"/>
      <c r="K18" s="8"/>
      <c r="L18" s="8"/>
      <c r="M18" s="2">
        <f t="shared" si="2"/>
        <v>0</v>
      </c>
      <c r="N18" s="8">
        <v>0</v>
      </c>
      <c r="O18" s="2">
        <f t="shared" si="1"/>
        <v>0</v>
      </c>
    </row>
    <row r="19" spans="1:15" x14ac:dyDescent="0.2">
      <c r="A19" s="18"/>
      <c r="C19" s="10" t="s">
        <v>21</v>
      </c>
      <c r="D19" s="8"/>
      <c r="E19" s="8"/>
      <c r="F19" s="8"/>
      <c r="G19" s="8"/>
      <c r="H19" s="8"/>
      <c r="I19" s="8"/>
      <c r="J19" s="8"/>
      <c r="K19" s="8"/>
      <c r="L19" s="8"/>
      <c r="M19" s="2">
        <f t="shared" si="2"/>
        <v>0</v>
      </c>
      <c r="N19" s="8">
        <v>0</v>
      </c>
      <c r="O19" s="2">
        <f t="shared" si="1"/>
        <v>0</v>
      </c>
    </row>
    <row r="20" spans="1:15" x14ac:dyDescent="0.2">
      <c r="A20" s="18"/>
      <c r="C20" s="14" t="s">
        <v>72</v>
      </c>
      <c r="D20" s="8"/>
      <c r="E20" s="8"/>
      <c r="F20" s="8"/>
      <c r="G20" s="8"/>
      <c r="H20" s="8"/>
      <c r="I20" s="8"/>
      <c r="J20" s="8"/>
      <c r="K20" s="8"/>
      <c r="L20" s="8"/>
      <c r="M20" s="2">
        <f t="shared" si="2"/>
        <v>0</v>
      </c>
      <c r="N20" s="8">
        <v>0</v>
      </c>
      <c r="O20" s="2">
        <f t="shared" si="1"/>
        <v>0</v>
      </c>
    </row>
    <row r="21" spans="1:15" x14ac:dyDescent="0.2">
      <c r="A21" s="18"/>
      <c r="B21" s="10" t="s">
        <v>22</v>
      </c>
      <c r="C21" s="10" t="s">
        <v>23</v>
      </c>
      <c r="D21" s="8"/>
      <c r="E21" s="8"/>
      <c r="F21" s="8"/>
      <c r="G21" s="8"/>
      <c r="H21" s="8"/>
      <c r="I21" s="8"/>
      <c r="J21" s="8"/>
      <c r="K21" s="8"/>
      <c r="L21" s="8"/>
      <c r="M21" s="2">
        <f t="shared" si="2"/>
        <v>0</v>
      </c>
      <c r="N21" s="8">
        <v>0</v>
      </c>
      <c r="O21" s="2">
        <f t="shared" si="1"/>
        <v>0</v>
      </c>
    </row>
    <row r="22" spans="1:15" x14ac:dyDescent="0.2">
      <c r="A22" s="18" t="s">
        <v>24</v>
      </c>
      <c r="C22" s="20" t="s">
        <v>25</v>
      </c>
      <c r="D22" s="3">
        <f t="shared" ref="D22:L22" si="5">D23+D24+D25+D26+D34</f>
        <v>0</v>
      </c>
      <c r="E22" s="3">
        <f t="shared" si="5"/>
        <v>0</v>
      </c>
      <c r="F22" s="3">
        <f t="shared" si="5"/>
        <v>1809949.23</v>
      </c>
      <c r="G22" s="3">
        <f t="shared" si="5"/>
        <v>0</v>
      </c>
      <c r="H22" s="3">
        <f t="shared" si="5"/>
        <v>0</v>
      </c>
      <c r="I22" s="3">
        <f t="shared" si="5"/>
        <v>0</v>
      </c>
      <c r="J22" s="3">
        <f t="shared" si="5"/>
        <v>0</v>
      </c>
      <c r="K22" s="3">
        <f t="shared" si="5"/>
        <v>0</v>
      </c>
      <c r="L22" s="3">
        <f t="shared" si="5"/>
        <v>0</v>
      </c>
      <c r="M22" s="3">
        <f>D22+E22+F22+G22+H22+I22+J22+K22+L22</f>
        <v>1809949.23</v>
      </c>
      <c r="N22" s="19"/>
      <c r="O22" s="3">
        <f t="shared" si="1"/>
        <v>1809949.23</v>
      </c>
    </row>
    <row r="23" spans="1:15" x14ac:dyDescent="0.2">
      <c r="A23" s="18"/>
      <c r="B23" s="10" t="s">
        <v>2</v>
      </c>
      <c r="C23" s="10" t="s">
        <v>26</v>
      </c>
      <c r="D23" s="8"/>
      <c r="E23" s="8"/>
      <c r="F23" s="8">
        <v>260419.68</v>
      </c>
      <c r="G23" s="8"/>
      <c r="H23" s="8"/>
      <c r="I23" s="8"/>
      <c r="J23" s="8"/>
      <c r="K23" s="8"/>
      <c r="L23" s="8"/>
      <c r="M23" s="2">
        <f t="shared" si="2"/>
        <v>260419.68</v>
      </c>
      <c r="N23" s="8">
        <v>0</v>
      </c>
      <c r="O23" s="2">
        <f t="shared" si="1"/>
        <v>260419.68</v>
      </c>
    </row>
    <row r="24" spans="1:15" x14ac:dyDescent="0.2">
      <c r="A24" s="18"/>
      <c r="B24" s="10" t="s">
        <v>6</v>
      </c>
      <c r="C24" s="10" t="s">
        <v>27</v>
      </c>
      <c r="D24" s="8"/>
      <c r="E24" s="8"/>
      <c r="F24" s="8"/>
      <c r="G24" s="8"/>
      <c r="H24" s="8"/>
      <c r="I24" s="8"/>
      <c r="J24" s="8"/>
      <c r="K24" s="8"/>
      <c r="L24" s="8"/>
      <c r="M24" s="2">
        <f t="shared" si="2"/>
        <v>0</v>
      </c>
      <c r="N24" s="8">
        <v>0</v>
      </c>
      <c r="O24" s="2">
        <f t="shared" si="1"/>
        <v>0</v>
      </c>
    </row>
    <row r="25" spans="1:15" x14ac:dyDescent="0.2">
      <c r="A25" s="18"/>
      <c r="B25" s="10" t="s">
        <v>7</v>
      </c>
      <c r="C25" s="10" t="s">
        <v>28</v>
      </c>
      <c r="D25" s="8"/>
      <c r="E25" s="8"/>
      <c r="F25" s="8">
        <v>38740</v>
      </c>
      <c r="G25" s="8"/>
      <c r="H25" s="8"/>
      <c r="I25" s="8"/>
      <c r="J25" s="8"/>
      <c r="K25" s="8"/>
      <c r="L25" s="8"/>
      <c r="M25" s="2">
        <f t="shared" si="2"/>
        <v>38740</v>
      </c>
      <c r="N25" s="8">
        <v>0</v>
      </c>
      <c r="O25" s="2">
        <f t="shared" si="1"/>
        <v>38740</v>
      </c>
    </row>
    <row r="26" spans="1:15" x14ac:dyDescent="0.2">
      <c r="A26" s="18"/>
      <c r="B26" s="10" t="s">
        <v>8</v>
      </c>
      <c r="C26" s="10" t="s">
        <v>29</v>
      </c>
      <c r="D26" s="3">
        <f t="shared" ref="D26:L26" si="6">D27+D28+D29+D30+D31+D32+D33</f>
        <v>0</v>
      </c>
      <c r="E26" s="3">
        <f t="shared" si="6"/>
        <v>0</v>
      </c>
      <c r="F26" s="3">
        <f t="shared" si="6"/>
        <v>1510789.55</v>
      </c>
      <c r="G26" s="3">
        <f t="shared" si="6"/>
        <v>0</v>
      </c>
      <c r="H26" s="3">
        <f t="shared" si="6"/>
        <v>0</v>
      </c>
      <c r="I26" s="3">
        <f t="shared" si="6"/>
        <v>0</v>
      </c>
      <c r="J26" s="3">
        <f t="shared" si="6"/>
        <v>0</v>
      </c>
      <c r="K26" s="3">
        <f t="shared" si="6"/>
        <v>0</v>
      </c>
      <c r="L26" s="3">
        <f t="shared" si="6"/>
        <v>0</v>
      </c>
      <c r="M26" s="3">
        <f>D26+E26+F26+G26+H26+I26+J26+K26+L26</f>
        <v>1510789.55</v>
      </c>
      <c r="N26" s="19">
        <v>0</v>
      </c>
      <c r="O26" s="3">
        <f t="shared" si="1"/>
        <v>1510789.55</v>
      </c>
    </row>
    <row r="27" spans="1:15" x14ac:dyDescent="0.2">
      <c r="A27" s="18"/>
      <c r="C27" s="10" t="s">
        <v>10</v>
      </c>
      <c r="D27" s="8"/>
      <c r="E27" s="8"/>
      <c r="F27" s="8">
        <v>1510789.55</v>
      </c>
      <c r="G27" s="8"/>
      <c r="H27" s="8"/>
      <c r="I27" s="8"/>
      <c r="J27" s="8"/>
      <c r="K27" s="8"/>
      <c r="L27" s="8"/>
      <c r="M27" s="2">
        <f t="shared" si="2"/>
        <v>1510789.55</v>
      </c>
      <c r="N27" s="8">
        <v>0</v>
      </c>
      <c r="O27" s="2">
        <f t="shared" si="1"/>
        <v>1510789.55</v>
      </c>
    </row>
    <row r="28" spans="1:15" x14ac:dyDescent="0.2">
      <c r="A28" s="18"/>
      <c r="C28" s="10" t="s">
        <v>11</v>
      </c>
      <c r="D28" s="8"/>
      <c r="E28" s="8"/>
      <c r="F28" s="8"/>
      <c r="G28" s="8"/>
      <c r="H28" s="8"/>
      <c r="I28" s="8"/>
      <c r="J28" s="8"/>
      <c r="K28" s="8"/>
      <c r="L28" s="8"/>
      <c r="M28" s="2">
        <f t="shared" si="2"/>
        <v>0</v>
      </c>
      <c r="N28" s="8">
        <v>0</v>
      </c>
      <c r="O28" s="2">
        <f t="shared" si="1"/>
        <v>0</v>
      </c>
    </row>
    <row r="29" spans="1:15" x14ac:dyDescent="0.2">
      <c r="A29" s="18"/>
      <c r="C29" s="14" t="s">
        <v>73</v>
      </c>
      <c r="D29" s="8"/>
      <c r="E29" s="8"/>
      <c r="F29" s="8"/>
      <c r="G29" s="8"/>
      <c r="H29" s="8"/>
      <c r="I29" s="8"/>
      <c r="J29" s="8"/>
      <c r="K29" s="8"/>
      <c r="L29" s="8"/>
      <c r="M29" s="2">
        <f t="shared" si="2"/>
        <v>0</v>
      </c>
      <c r="N29" s="8">
        <v>0</v>
      </c>
      <c r="O29" s="2">
        <f t="shared" si="1"/>
        <v>0</v>
      </c>
    </row>
    <row r="30" spans="1:15" x14ac:dyDescent="0.2">
      <c r="A30" s="18"/>
      <c r="C30" s="10" t="s">
        <v>30</v>
      </c>
      <c r="D30" s="8"/>
      <c r="E30" s="8"/>
      <c r="F30" s="8"/>
      <c r="G30" s="8"/>
      <c r="H30" s="8"/>
      <c r="I30" s="8"/>
      <c r="J30" s="8"/>
      <c r="K30" s="8"/>
      <c r="L30" s="8"/>
      <c r="M30" s="2">
        <f t="shared" si="2"/>
        <v>0</v>
      </c>
      <c r="N30" s="8">
        <v>0</v>
      </c>
      <c r="O30" s="2">
        <f t="shared" si="1"/>
        <v>0</v>
      </c>
    </row>
    <row r="31" spans="1:15" x14ac:dyDescent="0.2">
      <c r="A31" s="18"/>
      <c r="C31" s="10" t="s">
        <v>31</v>
      </c>
      <c r="D31" s="8"/>
      <c r="E31" s="8"/>
      <c r="F31" s="8"/>
      <c r="G31" s="8"/>
      <c r="H31" s="8"/>
      <c r="I31" s="8"/>
      <c r="J31" s="8"/>
      <c r="K31" s="8"/>
      <c r="L31" s="8"/>
      <c r="M31" s="2">
        <f t="shared" si="2"/>
        <v>0</v>
      </c>
      <c r="N31" s="8">
        <v>0</v>
      </c>
      <c r="O31" s="2">
        <f t="shared" si="1"/>
        <v>0</v>
      </c>
    </row>
    <row r="32" spans="1:15" x14ac:dyDescent="0.2">
      <c r="A32" s="18"/>
      <c r="C32" s="10" t="s">
        <v>32</v>
      </c>
      <c r="D32" s="8"/>
      <c r="E32" s="8"/>
      <c r="F32" s="8"/>
      <c r="G32" s="8"/>
      <c r="H32" s="8"/>
      <c r="I32" s="8"/>
      <c r="J32" s="8"/>
      <c r="K32" s="8"/>
      <c r="L32" s="8"/>
      <c r="M32" s="2">
        <f t="shared" si="2"/>
        <v>0</v>
      </c>
      <c r="N32" s="8">
        <v>0</v>
      </c>
      <c r="O32" s="2">
        <f t="shared" si="1"/>
        <v>0</v>
      </c>
    </row>
    <row r="33" spans="1:16" x14ac:dyDescent="0.2">
      <c r="A33" s="18"/>
      <c r="C33" s="10" t="s">
        <v>33</v>
      </c>
      <c r="D33" s="8"/>
      <c r="E33" s="8"/>
      <c r="F33" s="8"/>
      <c r="G33" s="8"/>
      <c r="H33" s="8"/>
      <c r="I33" s="8"/>
      <c r="J33" s="8"/>
      <c r="K33" s="8"/>
      <c r="L33" s="8"/>
      <c r="M33" s="2">
        <f t="shared" si="2"/>
        <v>0</v>
      </c>
      <c r="N33" s="8">
        <v>0</v>
      </c>
      <c r="O33" s="2">
        <f t="shared" si="1"/>
        <v>0</v>
      </c>
    </row>
    <row r="34" spans="1:16" x14ac:dyDescent="0.2">
      <c r="A34" s="18"/>
      <c r="B34" s="10" t="s">
        <v>15</v>
      </c>
      <c r="C34" s="10" t="s">
        <v>34</v>
      </c>
      <c r="D34" s="8">
        <v>0</v>
      </c>
      <c r="E34" s="8">
        <v>0</v>
      </c>
      <c r="F34" s="8"/>
      <c r="G34" s="8">
        <v>0</v>
      </c>
      <c r="H34" s="8">
        <v>0</v>
      </c>
      <c r="I34" s="8">
        <v>0</v>
      </c>
      <c r="J34" s="8"/>
      <c r="K34" s="8"/>
      <c r="L34" s="8">
        <v>0</v>
      </c>
      <c r="M34" s="2">
        <f t="shared" si="2"/>
        <v>0</v>
      </c>
      <c r="N34" s="8">
        <v>0</v>
      </c>
      <c r="O34" s="2">
        <f t="shared" si="1"/>
        <v>0</v>
      </c>
    </row>
    <row r="35" spans="1:16" s="17" customFormat="1" x14ac:dyDescent="0.2">
      <c r="A35" s="21" t="s">
        <v>35</v>
      </c>
      <c r="B35" s="11"/>
      <c r="C35" s="22" t="s">
        <v>36</v>
      </c>
      <c r="D35" s="4">
        <f t="shared" ref="D35:O35" si="7">D3-D22</f>
        <v>0</v>
      </c>
      <c r="E35" s="4">
        <f t="shared" si="7"/>
        <v>0</v>
      </c>
      <c r="F35" s="4">
        <f t="shared" si="7"/>
        <v>3985480.39</v>
      </c>
      <c r="G35" s="4">
        <f t="shared" si="7"/>
        <v>0</v>
      </c>
      <c r="H35" s="4">
        <f t="shared" si="7"/>
        <v>0</v>
      </c>
      <c r="I35" s="4">
        <f t="shared" si="7"/>
        <v>0</v>
      </c>
      <c r="J35" s="4">
        <f t="shared" si="7"/>
        <v>0</v>
      </c>
      <c r="K35" s="4">
        <f t="shared" si="7"/>
        <v>0</v>
      </c>
      <c r="L35" s="4">
        <f t="shared" si="7"/>
        <v>0</v>
      </c>
      <c r="M35" s="4">
        <f t="shared" si="7"/>
        <v>3985480.39</v>
      </c>
      <c r="N35" s="4">
        <f t="shared" si="7"/>
        <v>0</v>
      </c>
      <c r="O35" s="4">
        <f t="shared" si="7"/>
        <v>3985480.39</v>
      </c>
    </row>
    <row r="36" spans="1:16" x14ac:dyDescent="0.2">
      <c r="A36" s="16"/>
      <c r="B36" s="17"/>
      <c r="C36" s="20"/>
      <c r="D36" s="23"/>
      <c r="E36" s="23"/>
      <c r="F36" s="23"/>
      <c r="G36" s="23"/>
      <c r="H36" s="23"/>
      <c r="I36" s="23"/>
      <c r="J36" s="23"/>
      <c r="K36" s="23"/>
      <c r="L36" s="23"/>
      <c r="M36" s="5"/>
      <c r="N36" s="24"/>
      <c r="O36" s="5"/>
    </row>
    <row r="37" spans="1:16" x14ac:dyDescent="0.2">
      <c r="A37" s="18"/>
      <c r="C37" s="20"/>
      <c r="D37" s="23"/>
      <c r="E37" s="23"/>
      <c r="F37" s="23"/>
      <c r="G37" s="23"/>
      <c r="H37" s="23"/>
      <c r="I37" s="23"/>
      <c r="J37" s="23"/>
      <c r="K37" s="23"/>
      <c r="L37" s="23"/>
      <c r="M37" s="5"/>
      <c r="N37" s="24"/>
      <c r="O37" s="5"/>
    </row>
    <row r="38" spans="1:16" x14ac:dyDescent="0.2">
      <c r="A38" s="1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6" x14ac:dyDescent="0.2">
      <c r="A39" s="18" t="s">
        <v>41</v>
      </c>
      <c r="C39" s="20" t="s">
        <v>42</v>
      </c>
      <c r="D39" s="25"/>
      <c r="E39" s="25"/>
      <c r="F39" s="25"/>
      <c r="G39" s="26"/>
      <c r="H39" s="25"/>
      <c r="I39" s="25"/>
      <c r="J39" s="25"/>
      <c r="K39" s="25"/>
      <c r="L39" s="25"/>
      <c r="M39" s="3">
        <f>M40+M41+M42+M43+M44+M45</f>
        <v>4654265.6900000004</v>
      </c>
      <c r="N39" s="7">
        <f>N40+N41+N42+N43+N44+N45</f>
        <v>0</v>
      </c>
      <c r="O39" s="3">
        <f>O40+O41+O42+O43+O44+O45</f>
        <v>4654265.6900000004</v>
      </c>
      <c r="P39" s="35"/>
    </row>
    <row r="40" spans="1:16" s="29" customFormat="1" x14ac:dyDescent="0.2">
      <c r="A40" s="18"/>
      <c r="B40" s="10" t="s">
        <v>2</v>
      </c>
      <c r="C40" s="10" t="s">
        <v>43</v>
      </c>
      <c r="D40" s="6"/>
      <c r="E40" s="6"/>
      <c r="F40" s="6"/>
      <c r="G40" s="27"/>
      <c r="H40" s="6"/>
      <c r="I40" s="6"/>
      <c r="J40" s="6"/>
      <c r="K40" s="6"/>
      <c r="L40" s="6"/>
      <c r="M40" s="8">
        <v>3259389.85</v>
      </c>
      <c r="N40" s="8"/>
      <c r="O40" s="8">
        <v>3259389.85</v>
      </c>
      <c r="P40" s="36"/>
    </row>
    <row r="41" spans="1:16" s="29" customFormat="1" x14ac:dyDescent="0.2">
      <c r="A41" s="28"/>
      <c r="B41" s="29" t="s">
        <v>6</v>
      </c>
      <c r="C41" s="29" t="s">
        <v>44</v>
      </c>
      <c r="D41" s="30"/>
      <c r="E41" s="30"/>
      <c r="F41" s="30"/>
      <c r="G41" s="31"/>
      <c r="H41" s="30"/>
      <c r="I41" s="30"/>
      <c r="J41" s="30"/>
      <c r="K41" s="30"/>
      <c r="L41" s="30"/>
      <c r="M41" s="8">
        <v>1198425.5</v>
      </c>
      <c r="N41" s="32"/>
      <c r="O41" s="8">
        <v>1198425.5</v>
      </c>
      <c r="P41" s="36"/>
    </row>
    <row r="42" spans="1:16" x14ac:dyDescent="0.2">
      <c r="A42" s="28"/>
      <c r="B42" s="29" t="s">
        <v>7</v>
      </c>
      <c r="C42" s="29" t="s">
        <v>45</v>
      </c>
      <c r="D42" s="30"/>
      <c r="E42" s="30"/>
      <c r="F42" s="30"/>
      <c r="G42" s="31"/>
      <c r="H42" s="30"/>
      <c r="I42" s="30"/>
      <c r="J42" s="30"/>
      <c r="K42" s="30"/>
      <c r="L42" s="30"/>
      <c r="M42" s="8">
        <v>0</v>
      </c>
      <c r="N42" s="32"/>
      <c r="O42" s="8">
        <v>0</v>
      </c>
      <c r="P42" s="35"/>
    </row>
    <row r="43" spans="1:16" x14ac:dyDescent="0.2">
      <c r="A43" s="18"/>
      <c r="B43" s="10" t="s">
        <v>8</v>
      </c>
      <c r="C43" s="10" t="s">
        <v>46</v>
      </c>
      <c r="D43" s="6"/>
      <c r="E43" s="6"/>
      <c r="F43" s="6"/>
      <c r="G43" s="27"/>
      <c r="H43" s="6"/>
      <c r="I43" s="6"/>
      <c r="J43" s="6"/>
      <c r="K43" s="6"/>
      <c r="L43" s="6"/>
      <c r="M43" s="8">
        <v>135927.19</v>
      </c>
      <c r="N43" s="8"/>
      <c r="O43" s="8">
        <v>135927.19</v>
      </c>
      <c r="P43" s="35"/>
    </row>
    <row r="44" spans="1:16" x14ac:dyDescent="0.2">
      <c r="A44" s="18"/>
      <c r="B44" s="10" t="s">
        <v>15</v>
      </c>
      <c r="C44" s="10" t="s">
        <v>47</v>
      </c>
      <c r="D44" s="6"/>
      <c r="E44" s="6"/>
      <c r="F44" s="6"/>
      <c r="G44" s="27"/>
      <c r="H44" s="6"/>
      <c r="I44" s="6"/>
      <c r="J44" s="6"/>
      <c r="K44" s="6"/>
      <c r="L44" s="6"/>
      <c r="M44" s="8"/>
      <c r="N44" s="8"/>
      <c r="O44" s="8"/>
      <c r="P44" s="35"/>
    </row>
    <row r="45" spans="1:16" x14ac:dyDescent="0.2">
      <c r="A45" s="18"/>
      <c r="B45" s="10" t="s">
        <v>22</v>
      </c>
      <c r="C45" s="10" t="s">
        <v>34</v>
      </c>
      <c r="D45" s="6"/>
      <c r="E45" s="6"/>
      <c r="F45" s="6"/>
      <c r="G45" s="27"/>
      <c r="H45" s="6"/>
      <c r="I45" s="6"/>
      <c r="J45" s="6"/>
      <c r="K45" s="6"/>
      <c r="L45" s="6"/>
      <c r="M45" s="8">
        <f>59590.01+933.14</f>
        <v>60523.15</v>
      </c>
      <c r="N45" s="8"/>
      <c r="O45" s="8">
        <f>59590.01+933.14</f>
        <v>60523.15</v>
      </c>
      <c r="P45" s="35"/>
    </row>
    <row r="46" spans="1:16" x14ac:dyDescent="0.2">
      <c r="A46" s="18" t="s">
        <v>48</v>
      </c>
      <c r="C46" s="20" t="s">
        <v>49</v>
      </c>
      <c r="D46" s="25"/>
      <c r="E46" s="25"/>
      <c r="F46" s="25"/>
      <c r="G46" s="26"/>
      <c r="H46" s="25"/>
      <c r="I46" s="25"/>
      <c r="J46" s="25"/>
      <c r="K46" s="25"/>
      <c r="L46" s="25"/>
      <c r="M46" s="3">
        <f>M47+M48+M49+M50+M51+M52</f>
        <v>3962241.4999999995</v>
      </c>
      <c r="N46" s="3">
        <f>N47+N48+N49+N50+N51+N52</f>
        <v>0</v>
      </c>
      <c r="O46" s="3">
        <f>O47+O48+O49+O50+O51+O52</f>
        <v>3962241.4999999995</v>
      </c>
      <c r="P46" s="35"/>
    </row>
    <row r="47" spans="1:16" s="29" customFormat="1" x14ac:dyDescent="0.2">
      <c r="A47" s="18"/>
      <c r="B47" s="10" t="s">
        <v>2</v>
      </c>
      <c r="C47" s="10" t="s">
        <v>50</v>
      </c>
      <c r="D47" s="6"/>
      <c r="E47" s="6"/>
      <c r="F47" s="6"/>
      <c r="G47" s="6"/>
      <c r="H47" s="6"/>
      <c r="I47" s="6"/>
      <c r="J47" s="6"/>
      <c r="K47" s="6"/>
      <c r="L47" s="6"/>
      <c r="M47" s="8">
        <v>2824652.15</v>
      </c>
      <c r="N47" s="8"/>
      <c r="O47" s="8">
        <v>2824652.15</v>
      </c>
      <c r="P47" s="36"/>
    </row>
    <row r="48" spans="1:16" x14ac:dyDescent="0.2">
      <c r="A48" s="28"/>
      <c r="B48" s="29" t="s">
        <v>6</v>
      </c>
      <c r="C48" s="29" t="s">
        <v>51</v>
      </c>
      <c r="D48" s="30"/>
      <c r="E48" s="30"/>
      <c r="F48" s="30"/>
      <c r="G48" s="30"/>
      <c r="H48" s="30"/>
      <c r="I48" s="30"/>
      <c r="J48" s="30"/>
      <c r="K48" s="30"/>
      <c r="L48" s="30"/>
      <c r="M48" s="8">
        <v>0</v>
      </c>
      <c r="N48" s="8"/>
      <c r="O48" s="8">
        <v>0</v>
      </c>
      <c r="P48" s="35"/>
    </row>
    <row r="49" spans="1:16" x14ac:dyDescent="0.2">
      <c r="A49" s="18"/>
      <c r="B49" s="10" t="s">
        <v>7</v>
      </c>
      <c r="C49" s="10" t="s">
        <v>52</v>
      </c>
      <c r="D49" s="6"/>
      <c r="E49" s="6"/>
      <c r="F49" s="6"/>
      <c r="G49" s="6"/>
      <c r="H49" s="6"/>
      <c r="I49" s="6"/>
      <c r="J49" s="6"/>
      <c r="K49" s="6"/>
      <c r="L49" s="6"/>
      <c r="M49" s="8">
        <v>0</v>
      </c>
      <c r="N49" s="8"/>
      <c r="O49" s="8">
        <v>0</v>
      </c>
      <c r="P49" s="35"/>
    </row>
    <row r="50" spans="1:16" x14ac:dyDescent="0.2">
      <c r="A50" s="18"/>
      <c r="B50" s="10" t="s">
        <v>8</v>
      </c>
      <c r="C50" s="10" t="s">
        <v>53</v>
      </c>
      <c r="D50" s="6"/>
      <c r="E50" s="6"/>
      <c r="F50" s="6"/>
      <c r="G50" s="6"/>
      <c r="H50" s="6"/>
      <c r="I50" s="6"/>
      <c r="J50" s="6"/>
      <c r="K50" s="6"/>
      <c r="L50" s="6"/>
      <c r="M50" s="8">
        <v>0</v>
      </c>
      <c r="N50" s="8"/>
      <c r="O50" s="8">
        <v>0</v>
      </c>
      <c r="P50" s="35"/>
    </row>
    <row r="51" spans="1:16" x14ac:dyDescent="0.2">
      <c r="A51" s="18"/>
      <c r="B51" s="10" t="s">
        <v>15</v>
      </c>
      <c r="C51" s="10" t="s">
        <v>54</v>
      </c>
      <c r="D51" s="6"/>
      <c r="E51" s="6"/>
      <c r="F51" s="6"/>
      <c r="G51" s="6"/>
      <c r="H51" s="6"/>
      <c r="I51" s="6"/>
      <c r="J51" s="6"/>
      <c r="K51" s="6"/>
      <c r="L51" s="6"/>
      <c r="M51" s="8">
        <v>1073424.45</v>
      </c>
      <c r="N51" s="8"/>
      <c r="O51" s="8">
        <v>1073424.45</v>
      </c>
      <c r="P51" s="35"/>
    </row>
    <row r="52" spans="1:16" x14ac:dyDescent="0.2">
      <c r="A52" s="18"/>
      <c r="B52" s="10" t="s">
        <v>22</v>
      </c>
      <c r="C52" s="10" t="s">
        <v>23</v>
      </c>
      <c r="D52" s="6"/>
      <c r="E52" s="6"/>
      <c r="F52" s="6"/>
      <c r="G52" s="6"/>
      <c r="H52" s="6"/>
      <c r="I52" s="6"/>
      <c r="J52" s="6"/>
      <c r="K52" s="6"/>
      <c r="L52" s="6"/>
      <c r="M52" s="8">
        <v>64164.9</v>
      </c>
      <c r="N52" s="8"/>
      <c r="O52" s="8">
        <v>64164.9</v>
      </c>
      <c r="P52" s="35"/>
    </row>
    <row r="53" spans="1:16" x14ac:dyDescent="0.2">
      <c r="A53" s="18" t="s">
        <v>55</v>
      </c>
      <c r="C53" s="20" t="s">
        <v>56</v>
      </c>
      <c r="D53" s="25"/>
      <c r="E53" s="25"/>
      <c r="F53" s="25"/>
      <c r="G53" s="25"/>
      <c r="H53" s="25"/>
      <c r="I53" s="25"/>
      <c r="J53" s="25"/>
      <c r="K53" s="25"/>
      <c r="L53" s="25"/>
      <c r="M53" s="3">
        <f>M54+M55+M56</f>
        <v>522437.6</v>
      </c>
      <c r="N53" s="3">
        <f>N54+N55+N56</f>
        <v>0</v>
      </c>
      <c r="O53" s="3">
        <f>O54+O55+O56</f>
        <v>522437.6</v>
      </c>
      <c r="P53" s="35"/>
    </row>
    <row r="54" spans="1:16" s="29" customFormat="1" x14ac:dyDescent="0.2">
      <c r="A54" s="18"/>
      <c r="B54" s="10" t="s">
        <v>2</v>
      </c>
      <c r="C54" s="10" t="s">
        <v>57</v>
      </c>
      <c r="D54" s="6"/>
      <c r="E54" s="6"/>
      <c r="F54" s="6"/>
      <c r="G54" s="6"/>
      <c r="H54" s="6"/>
      <c r="I54" s="6"/>
      <c r="J54" s="6"/>
      <c r="K54" s="6"/>
      <c r="L54" s="6"/>
      <c r="M54" s="8">
        <v>0</v>
      </c>
      <c r="N54" s="8"/>
      <c r="O54" s="8">
        <v>0</v>
      </c>
      <c r="P54" s="36"/>
    </row>
    <row r="55" spans="1:16" x14ac:dyDescent="0.2">
      <c r="A55" s="28"/>
      <c r="B55" s="29" t="s">
        <v>6</v>
      </c>
      <c r="C55" s="29" t="s">
        <v>58</v>
      </c>
      <c r="D55" s="30"/>
      <c r="E55" s="30"/>
      <c r="F55" s="30"/>
      <c r="G55" s="30"/>
      <c r="H55" s="30"/>
      <c r="I55" s="30"/>
      <c r="J55" s="30"/>
      <c r="K55" s="30"/>
      <c r="L55" s="30"/>
      <c r="M55" s="8">
        <v>0</v>
      </c>
      <c r="N55" s="8"/>
      <c r="O55" s="8">
        <v>0</v>
      </c>
      <c r="P55" s="35"/>
    </row>
    <row r="56" spans="1:16" x14ac:dyDescent="0.2">
      <c r="A56" s="18"/>
      <c r="B56" s="10" t="s">
        <v>7</v>
      </c>
      <c r="C56" s="10" t="s">
        <v>59</v>
      </c>
      <c r="D56" s="6"/>
      <c r="E56" s="6"/>
      <c r="F56" s="6"/>
      <c r="G56" s="6"/>
      <c r="H56" s="6"/>
      <c r="I56" s="6"/>
      <c r="J56" s="6"/>
      <c r="K56" s="6"/>
      <c r="L56" s="6"/>
      <c r="M56" s="8">
        <v>522437.6</v>
      </c>
      <c r="N56" s="8"/>
      <c r="O56" s="8">
        <v>522437.6</v>
      </c>
      <c r="P56" s="35"/>
    </row>
    <row r="57" spans="1:16" x14ac:dyDescent="0.2">
      <c r="A57" s="61" t="s">
        <v>60</v>
      </c>
      <c r="B57" s="61"/>
      <c r="C57" s="61"/>
      <c r="D57" s="61"/>
      <c r="E57" s="4"/>
      <c r="F57" s="4"/>
      <c r="G57" s="4"/>
      <c r="H57" s="4"/>
      <c r="I57" s="4"/>
      <c r="J57" s="4"/>
      <c r="K57" s="4"/>
      <c r="L57" s="4"/>
      <c r="M57" s="9">
        <f>M35-M39+M46-M53</f>
        <v>2771018.5999999992</v>
      </c>
      <c r="N57" s="9">
        <f>N35-N39+N46-N53</f>
        <v>0</v>
      </c>
      <c r="O57" s="9">
        <f>O35-O39+O46-O53</f>
        <v>2771018.5999999992</v>
      </c>
      <c r="P57" s="35"/>
    </row>
    <row r="58" spans="1:16" x14ac:dyDescent="0.2">
      <c r="A58" s="37" t="s">
        <v>68</v>
      </c>
      <c r="M58" s="10">
        <v>0</v>
      </c>
      <c r="O58" s="10">
        <v>0</v>
      </c>
    </row>
    <row r="59" spans="1:16" x14ac:dyDescent="0.2">
      <c r="A59" s="37" t="s">
        <v>69</v>
      </c>
      <c r="M59" s="10">
        <v>2771018.6</v>
      </c>
      <c r="O59" s="10">
        <v>2771018.6</v>
      </c>
      <c r="P59" s="35"/>
    </row>
    <row r="60" spans="1:16" x14ac:dyDescent="0.2">
      <c r="A60" s="38" t="s">
        <v>70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43">
        <f>284706.28+384353.48</f>
        <v>669059.76</v>
      </c>
      <c r="N60" s="11"/>
      <c r="O60" s="43">
        <f>284706.28+384353.48</f>
        <v>669059.76</v>
      </c>
    </row>
    <row r="61" spans="1:16" x14ac:dyDescent="0.2">
      <c r="A61" s="39" t="s">
        <v>71</v>
      </c>
      <c r="M61" s="20">
        <f>M57-M60</f>
        <v>2101958.8399999989</v>
      </c>
      <c r="O61" s="20">
        <f>O57-O60</f>
        <v>2101958.8399999989</v>
      </c>
    </row>
  </sheetData>
  <mergeCells count="14">
    <mergeCell ref="B3:C3"/>
    <mergeCell ref="A57:D57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23DBAF22-F441-4A1E-9658-B0A1DFBCAE23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6270C-DEE3-40D7-8084-644B46C789CC}">
  <dimension ref="A1:P61"/>
  <sheetViews>
    <sheetView topLeftCell="A31" workbookViewId="0">
      <selection activeCell="O62" sqref="O62"/>
    </sheetView>
  </sheetViews>
  <sheetFormatPr defaultRowHeight="12.75" x14ac:dyDescent="0.2"/>
  <cols>
    <col min="1" max="1" width="5.42578125" style="10" customWidth="1"/>
    <col min="2" max="2" width="2.42578125" style="10" customWidth="1"/>
    <col min="3" max="3" width="29.42578125" style="10" customWidth="1"/>
    <col min="4" max="4" width="15.5703125" style="10" customWidth="1"/>
    <col min="5" max="5" width="12.85546875" style="10" bestFit="1" customWidth="1"/>
    <col min="6" max="6" width="15.5703125" style="10" customWidth="1"/>
    <col min="7" max="8" width="14" style="10" bestFit="1" customWidth="1"/>
    <col min="9" max="9" width="13.28515625" style="10" bestFit="1" customWidth="1"/>
    <col min="10" max="11" width="9.28515625" style="10" bestFit="1" customWidth="1"/>
    <col min="12" max="12" width="11.7109375" style="10" bestFit="1" customWidth="1"/>
    <col min="13" max="13" width="13.7109375" style="10" customWidth="1"/>
    <col min="14" max="14" width="11.140625" style="10" customWidth="1"/>
    <col min="15" max="15" width="19.42578125" style="10" customWidth="1"/>
    <col min="16" max="16384" width="9.140625" style="10"/>
  </cols>
  <sheetData>
    <row r="1" spans="1:15" s="14" customFormat="1" x14ac:dyDescent="0.2">
      <c r="A1" s="13"/>
      <c r="C1" s="15" t="s">
        <v>88</v>
      </c>
      <c r="D1" s="62" t="s">
        <v>37</v>
      </c>
      <c r="E1" s="62" t="s">
        <v>38</v>
      </c>
      <c r="F1" s="62" t="s">
        <v>75</v>
      </c>
      <c r="G1" s="62" t="s">
        <v>74</v>
      </c>
      <c r="H1" s="62" t="s">
        <v>39</v>
      </c>
      <c r="I1" s="62" t="s">
        <v>40</v>
      </c>
      <c r="J1" s="62" t="s">
        <v>61</v>
      </c>
      <c r="K1" s="62" t="s">
        <v>66</v>
      </c>
      <c r="L1" s="62" t="s">
        <v>62</v>
      </c>
      <c r="M1" s="62" t="s">
        <v>63</v>
      </c>
      <c r="N1" s="62" t="s">
        <v>64</v>
      </c>
      <c r="O1" s="62" t="s">
        <v>65</v>
      </c>
    </row>
    <row r="2" spans="1:15" s="14" customFormat="1" x14ac:dyDescent="0.2">
      <c r="A2" s="13"/>
      <c r="B2" s="13"/>
      <c r="C2" s="33" t="s">
        <v>67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s="17" customFormat="1" x14ac:dyDescent="0.2">
      <c r="A3" s="13" t="s">
        <v>1</v>
      </c>
      <c r="B3" s="63" t="s">
        <v>0</v>
      </c>
      <c r="C3" s="63"/>
      <c r="D3" s="1">
        <f>D4+D5+D6+D7+D14+D21+500000</f>
        <v>41392089.570000008</v>
      </c>
      <c r="E3" s="1">
        <f>E4+E5+E6+E7+E14+E21</f>
        <v>2452379.7600000002</v>
      </c>
      <c r="F3" s="1">
        <f>F4+F5+F6+F7+F14+F21+F13-142646.66</f>
        <v>108258573.58</v>
      </c>
      <c r="G3" s="1">
        <f>G4+G5+G6+G7+G14+G21+100000</f>
        <v>82972408.030000001</v>
      </c>
      <c r="H3" s="1">
        <f>H4+H5+H6+H7+H14+H21-1600000</f>
        <v>40250766.950000003</v>
      </c>
      <c r="I3" s="1">
        <f t="shared" ref="I3:N3" si="0">I4+I5+I6+I7+I14+I21</f>
        <v>1494.9299999999998</v>
      </c>
      <c r="J3" s="1">
        <f t="shared" si="0"/>
        <v>0</v>
      </c>
      <c r="K3" s="1">
        <f t="shared" si="0"/>
        <v>0</v>
      </c>
      <c r="L3" s="1">
        <f t="shared" si="0"/>
        <v>1945288.1</v>
      </c>
      <c r="M3" s="1">
        <f>D3+E3+F3+G3+H3+I3+J3+K3+L3</f>
        <v>277273000.92000002</v>
      </c>
      <c r="N3" s="1">
        <f t="shared" si="0"/>
        <v>0</v>
      </c>
      <c r="O3" s="1">
        <f t="shared" ref="O3:O34" si="1">M3+N3</f>
        <v>277273000.92000002</v>
      </c>
    </row>
    <row r="4" spans="1:15" x14ac:dyDescent="0.2">
      <c r="A4" s="16"/>
      <c r="B4" s="17" t="s">
        <v>2</v>
      </c>
      <c r="C4" s="17" t="s">
        <v>4</v>
      </c>
      <c r="D4" s="8">
        <v>18199098.690000001</v>
      </c>
      <c r="E4" s="8">
        <v>1516734.55</v>
      </c>
      <c r="F4" s="8">
        <v>41711584.490000002</v>
      </c>
      <c r="G4" s="8">
        <v>33770782.539999999</v>
      </c>
      <c r="H4" s="8">
        <v>16308645.92</v>
      </c>
      <c r="I4" s="8">
        <v>735.39</v>
      </c>
      <c r="J4" s="34"/>
      <c r="K4" s="34"/>
      <c r="L4" s="8">
        <v>1045271.17</v>
      </c>
      <c r="M4" s="2">
        <f>D4+E4+F4+G4+H4+I4+J4+K4+L4</f>
        <v>112552852.75000001</v>
      </c>
      <c r="N4" s="8">
        <v>0</v>
      </c>
      <c r="O4" s="2">
        <f t="shared" si="1"/>
        <v>112552852.75000001</v>
      </c>
    </row>
    <row r="5" spans="1:15" x14ac:dyDescent="0.2">
      <c r="A5" s="18"/>
      <c r="B5" s="10" t="s">
        <v>6</v>
      </c>
      <c r="C5" s="10" t="s">
        <v>3</v>
      </c>
      <c r="D5" s="8">
        <v>6714505.6699999999</v>
      </c>
      <c r="E5" s="8">
        <v>143618.5</v>
      </c>
      <c r="F5" s="8">
        <v>10406917.189999999</v>
      </c>
      <c r="G5" s="8">
        <v>6534654.6699999999</v>
      </c>
      <c r="H5" s="8">
        <v>2354546.5299999998</v>
      </c>
      <c r="I5" s="8">
        <v>158.41</v>
      </c>
      <c r="J5" s="8"/>
      <c r="K5" s="8"/>
      <c r="L5" s="8">
        <v>522646.56</v>
      </c>
      <c r="M5" s="2">
        <f t="shared" ref="M5:M34" si="2">D5+E5+F5+G5+H5+I5+J5+K5+L5</f>
        <v>26677047.530000001</v>
      </c>
      <c r="N5" s="8">
        <v>0</v>
      </c>
      <c r="O5" s="2">
        <f t="shared" si="1"/>
        <v>26677047.530000001</v>
      </c>
    </row>
    <row r="6" spans="1:15" x14ac:dyDescent="0.2">
      <c r="A6" s="18"/>
      <c r="B6" s="10" t="s">
        <v>7</v>
      </c>
      <c r="C6" s="10" t="s">
        <v>5</v>
      </c>
      <c r="D6" s="8">
        <v>331624.67</v>
      </c>
      <c r="E6" s="8"/>
      <c r="F6" s="8">
        <v>12501410.73</v>
      </c>
      <c r="G6" s="8">
        <v>9800953.1600000001</v>
      </c>
      <c r="H6" s="8">
        <v>2078223.28</v>
      </c>
      <c r="I6" s="8"/>
      <c r="J6" s="8"/>
      <c r="K6" s="8"/>
      <c r="L6" s="8">
        <v>9557</v>
      </c>
      <c r="M6" s="2">
        <f t="shared" si="2"/>
        <v>24721768.840000004</v>
      </c>
      <c r="N6" s="8">
        <v>0</v>
      </c>
      <c r="O6" s="2">
        <f t="shared" si="1"/>
        <v>24721768.840000004</v>
      </c>
    </row>
    <row r="7" spans="1:15" x14ac:dyDescent="0.2">
      <c r="A7" s="18"/>
      <c r="B7" s="10" t="s">
        <v>8</v>
      </c>
      <c r="C7" s="10" t="s">
        <v>9</v>
      </c>
      <c r="D7" s="3">
        <f>D8+D9+D10+D11+D12+D13</f>
        <v>2690757.0300000003</v>
      </c>
      <c r="E7" s="3">
        <f t="shared" ref="E7:L7" si="3">E8+E9+E10+E11+E12+E13</f>
        <v>115950.09</v>
      </c>
      <c r="F7" s="3">
        <f>F8+F9+F10+F11+F12+F13</f>
        <v>6730631.3700000001</v>
      </c>
      <c r="G7" s="3">
        <f t="shared" si="3"/>
        <v>9304970.870000001</v>
      </c>
      <c r="H7" s="3">
        <f t="shared" si="3"/>
        <v>6306800.79</v>
      </c>
      <c r="I7" s="3">
        <f t="shared" si="3"/>
        <v>13.870000000000001</v>
      </c>
      <c r="J7" s="3">
        <f t="shared" si="3"/>
        <v>0</v>
      </c>
      <c r="K7" s="3">
        <f t="shared" si="3"/>
        <v>0</v>
      </c>
      <c r="L7" s="3">
        <f t="shared" si="3"/>
        <v>38207.78</v>
      </c>
      <c r="M7" s="3">
        <f>D7+E7+F7+G7+H7+I7+J7+K7+L7</f>
        <v>25187331.800000001</v>
      </c>
      <c r="N7" s="19">
        <v>0</v>
      </c>
      <c r="O7" s="3">
        <f t="shared" si="1"/>
        <v>25187331.800000001</v>
      </c>
    </row>
    <row r="8" spans="1:15" x14ac:dyDescent="0.2">
      <c r="A8" s="18"/>
      <c r="C8" s="10" t="s">
        <v>10</v>
      </c>
      <c r="D8" s="8">
        <v>2295616.54</v>
      </c>
      <c r="E8" s="8">
        <v>108008.05</v>
      </c>
      <c r="F8" s="8">
        <v>5298021.01</v>
      </c>
      <c r="G8" s="8">
        <v>8440557.8000000007</v>
      </c>
      <c r="H8" s="8">
        <v>6245130.1699999999</v>
      </c>
      <c r="I8" s="8">
        <v>11.5</v>
      </c>
      <c r="J8" s="8"/>
      <c r="K8" s="8"/>
      <c r="L8" s="8">
        <v>22770.7</v>
      </c>
      <c r="M8" s="2">
        <f t="shared" si="2"/>
        <v>22410115.77</v>
      </c>
      <c r="N8" s="8">
        <v>0</v>
      </c>
      <c r="O8" s="2">
        <f t="shared" si="1"/>
        <v>22410115.77</v>
      </c>
    </row>
    <row r="9" spans="1:15" x14ac:dyDescent="0.2">
      <c r="A9" s="18"/>
      <c r="C9" s="10" t="s">
        <v>11</v>
      </c>
      <c r="D9" s="8"/>
      <c r="E9" s="8">
        <v>0</v>
      </c>
      <c r="F9" s="8">
        <v>289963.7</v>
      </c>
      <c r="G9" s="8">
        <v>0.34</v>
      </c>
      <c r="H9" s="8">
        <v>0.04</v>
      </c>
      <c r="I9" s="8"/>
      <c r="J9" s="8"/>
      <c r="K9" s="8"/>
      <c r="L9" s="8"/>
      <c r="M9" s="2">
        <f t="shared" si="2"/>
        <v>289964.08</v>
      </c>
      <c r="N9" s="8">
        <v>0</v>
      </c>
      <c r="O9" s="2">
        <f t="shared" si="1"/>
        <v>289964.08</v>
      </c>
    </row>
    <row r="10" spans="1:15" x14ac:dyDescent="0.2">
      <c r="A10" s="18"/>
      <c r="C10" s="10" t="s">
        <v>12</v>
      </c>
      <c r="D10" s="8"/>
      <c r="E10" s="8"/>
      <c r="F10" s="8"/>
      <c r="G10" s="8"/>
      <c r="H10" s="8"/>
      <c r="I10" s="8"/>
      <c r="J10" s="8"/>
      <c r="K10" s="8"/>
      <c r="L10" s="8"/>
      <c r="M10" s="2">
        <f t="shared" si="2"/>
        <v>0</v>
      </c>
      <c r="N10" s="8">
        <v>0</v>
      </c>
      <c r="O10" s="2">
        <f t="shared" si="1"/>
        <v>0</v>
      </c>
    </row>
    <row r="11" spans="1:15" x14ac:dyDescent="0.2">
      <c r="A11" s="18"/>
      <c r="C11" s="10" t="s">
        <v>13</v>
      </c>
      <c r="D11" s="8"/>
      <c r="E11" s="8"/>
      <c r="F11" s="8"/>
      <c r="G11" s="8"/>
      <c r="H11" s="8"/>
      <c r="I11" s="8"/>
      <c r="J11" s="8"/>
      <c r="K11" s="8"/>
      <c r="L11" s="8"/>
      <c r="M11" s="2">
        <f t="shared" si="2"/>
        <v>0</v>
      </c>
      <c r="N11" s="8">
        <v>0</v>
      </c>
      <c r="O11" s="2">
        <f t="shared" si="1"/>
        <v>0</v>
      </c>
    </row>
    <row r="12" spans="1:15" x14ac:dyDescent="0.2">
      <c r="A12" s="18"/>
      <c r="C12" s="10" t="s">
        <v>14</v>
      </c>
      <c r="D12" s="8"/>
      <c r="E12" s="8"/>
      <c r="F12" s="8"/>
      <c r="G12" s="8"/>
      <c r="H12" s="8"/>
      <c r="I12" s="8"/>
      <c r="J12" s="8"/>
      <c r="K12" s="8"/>
      <c r="L12" s="8"/>
      <c r="M12" s="2">
        <f t="shared" si="2"/>
        <v>0</v>
      </c>
      <c r="N12" s="8">
        <v>0</v>
      </c>
      <c r="O12" s="2">
        <f t="shared" si="1"/>
        <v>0</v>
      </c>
    </row>
    <row r="13" spans="1:15" x14ac:dyDescent="0.2">
      <c r="A13" s="18"/>
      <c r="C13" s="14" t="s">
        <v>76</v>
      </c>
      <c r="D13" s="8">
        <v>395140.49</v>
      </c>
      <c r="E13" s="8">
        <v>7942.04</v>
      </c>
      <c r="F13" s="8">
        <v>1142646.6599999999</v>
      </c>
      <c r="G13" s="8">
        <v>864412.73</v>
      </c>
      <c r="H13" s="8">
        <v>61670.58</v>
      </c>
      <c r="I13" s="8">
        <v>2.37</v>
      </c>
      <c r="J13" s="8"/>
      <c r="K13" s="8"/>
      <c r="L13" s="8">
        <v>15437.08</v>
      </c>
      <c r="M13" s="2">
        <f t="shared" si="2"/>
        <v>2487251.9500000002</v>
      </c>
      <c r="N13" s="8">
        <v>0</v>
      </c>
      <c r="O13" s="2">
        <f t="shared" si="1"/>
        <v>2487251.9500000002</v>
      </c>
    </row>
    <row r="14" spans="1:15" x14ac:dyDescent="0.2">
      <c r="A14" s="18"/>
      <c r="B14" s="10" t="s">
        <v>15</v>
      </c>
      <c r="C14" s="10" t="s">
        <v>16</v>
      </c>
      <c r="D14" s="3">
        <f>D15+D16+D17+D18+D19+D20</f>
        <v>9632517.0899999999</v>
      </c>
      <c r="E14" s="3">
        <f t="shared" ref="E14:L14" si="4">E15+E16+E17+E18+E19+E20</f>
        <v>136221.45000000001</v>
      </c>
      <c r="F14" s="3">
        <f>F15+F16+F17+F18+F19+F20</f>
        <v>15956912.219999999</v>
      </c>
      <c r="G14" s="3">
        <f t="shared" si="4"/>
        <v>13889376.759999998</v>
      </c>
      <c r="H14" s="3">
        <f t="shared" si="4"/>
        <v>6125552.8799999999</v>
      </c>
      <c r="I14" s="3">
        <f t="shared" si="4"/>
        <v>132.16999999999999</v>
      </c>
      <c r="J14" s="3">
        <f t="shared" si="4"/>
        <v>0</v>
      </c>
      <c r="K14" s="3">
        <f t="shared" si="4"/>
        <v>0</v>
      </c>
      <c r="L14" s="3">
        <f t="shared" si="4"/>
        <v>94103.48</v>
      </c>
      <c r="M14" s="3">
        <f>D14+E14+F14+G14+H14+I14+J14+K14+L14</f>
        <v>45834816.049999997</v>
      </c>
      <c r="N14" s="19">
        <v>0</v>
      </c>
      <c r="O14" s="3">
        <f t="shared" si="1"/>
        <v>45834816.049999997</v>
      </c>
    </row>
    <row r="15" spans="1:15" x14ac:dyDescent="0.2">
      <c r="A15" s="18"/>
      <c r="C15" s="10" t="s">
        <v>17</v>
      </c>
      <c r="D15" s="8">
        <v>9035931.2799999993</v>
      </c>
      <c r="E15" s="8">
        <v>118944.03</v>
      </c>
      <c r="F15" s="8">
        <v>14227659.539999999</v>
      </c>
      <c r="G15" s="8">
        <v>11962784.439999999</v>
      </c>
      <c r="H15" s="8">
        <v>4591831.0999999996</v>
      </c>
      <c r="I15" s="8">
        <v>131.78</v>
      </c>
      <c r="J15" s="8"/>
      <c r="K15" s="8"/>
      <c r="L15" s="8">
        <v>89164.18</v>
      </c>
      <c r="M15" s="2">
        <f t="shared" si="2"/>
        <v>40026446.350000001</v>
      </c>
      <c r="N15" s="8">
        <v>0</v>
      </c>
      <c r="O15" s="2">
        <f t="shared" si="1"/>
        <v>40026446.350000001</v>
      </c>
    </row>
    <row r="16" spans="1:15" x14ac:dyDescent="0.2">
      <c r="A16" s="18"/>
      <c r="C16" s="10" t="s">
        <v>18</v>
      </c>
      <c r="D16" s="8">
        <v>0.97</v>
      </c>
      <c r="E16" s="8">
        <v>0</v>
      </c>
      <c r="F16" s="8">
        <v>434326.56</v>
      </c>
      <c r="G16" s="8">
        <v>13.87</v>
      </c>
      <c r="H16" s="8">
        <v>7.0000000000000007E-2</v>
      </c>
      <c r="I16" s="8">
        <v>0.39</v>
      </c>
      <c r="J16" s="8"/>
      <c r="K16" s="8"/>
      <c r="L16" s="8"/>
      <c r="M16" s="2">
        <f t="shared" si="2"/>
        <v>434341.86</v>
      </c>
      <c r="N16" s="8">
        <v>0</v>
      </c>
      <c r="O16" s="2">
        <f t="shared" si="1"/>
        <v>434341.86</v>
      </c>
    </row>
    <row r="17" spans="1:15" x14ac:dyDescent="0.2">
      <c r="A17" s="18"/>
      <c r="C17" s="10" t="s">
        <v>19</v>
      </c>
      <c r="D17" s="8"/>
      <c r="E17" s="8"/>
      <c r="F17" s="8"/>
      <c r="G17" s="8"/>
      <c r="H17" s="8"/>
      <c r="I17" s="8"/>
      <c r="J17" s="8"/>
      <c r="K17" s="8"/>
      <c r="L17" s="8"/>
      <c r="M17" s="2">
        <f t="shared" si="2"/>
        <v>0</v>
      </c>
      <c r="N17" s="8">
        <v>0</v>
      </c>
      <c r="O17" s="2">
        <f t="shared" si="1"/>
        <v>0</v>
      </c>
    </row>
    <row r="18" spans="1:15" x14ac:dyDescent="0.2">
      <c r="A18" s="18"/>
      <c r="C18" s="10" t="s">
        <v>20</v>
      </c>
      <c r="D18" s="8"/>
      <c r="E18" s="8"/>
      <c r="F18" s="8"/>
      <c r="G18" s="8"/>
      <c r="H18" s="8"/>
      <c r="I18" s="8"/>
      <c r="J18" s="8"/>
      <c r="K18" s="8"/>
      <c r="L18" s="8"/>
      <c r="M18" s="2">
        <f t="shared" si="2"/>
        <v>0</v>
      </c>
      <c r="N18" s="8">
        <v>0</v>
      </c>
      <c r="O18" s="2">
        <f t="shared" si="1"/>
        <v>0</v>
      </c>
    </row>
    <row r="19" spans="1:15" x14ac:dyDescent="0.2">
      <c r="A19" s="18"/>
      <c r="C19" s="10" t="s">
        <v>21</v>
      </c>
      <c r="D19" s="8"/>
      <c r="E19" s="8"/>
      <c r="F19" s="8"/>
      <c r="G19" s="8"/>
      <c r="H19" s="8"/>
      <c r="I19" s="8"/>
      <c r="J19" s="8"/>
      <c r="K19" s="8"/>
      <c r="L19" s="8"/>
      <c r="M19" s="2">
        <f t="shared" si="2"/>
        <v>0</v>
      </c>
      <c r="N19" s="8">
        <v>0</v>
      </c>
      <c r="O19" s="2">
        <f t="shared" si="1"/>
        <v>0</v>
      </c>
    </row>
    <row r="20" spans="1:15" x14ac:dyDescent="0.2">
      <c r="A20" s="18"/>
      <c r="C20" s="14" t="s">
        <v>72</v>
      </c>
      <c r="D20" s="8">
        <v>596584.84</v>
      </c>
      <c r="E20" s="8">
        <v>17277.419999999998</v>
      </c>
      <c r="F20" s="8">
        <v>1294926.1200000001</v>
      </c>
      <c r="G20" s="8">
        <v>1926578.45</v>
      </c>
      <c r="H20" s="8">
        <v>1533721.71</v>
      </c>
      <c r="I20" s="8"/>
      <c r="J20" s="8"/>
      <c r="K20" s="8"/>
      <c r="L20" s="8">
        <v>4939.3</v>
      </c>
      <c r="M20" s="2">
        <f t="shared" si="2"/>
        <v>5374027.8399999999</v>
      </c>
      <c r="N20" s="8">
        <v>0</v>
      </c>
      <c r="O20" s="2">
        <f t="shared" si="1"/>
        <v>5374027.8399999999</v>
      </c>
    </row>
    <row r="21" spans="1:15" x14ac:dyDescent="0.2">
      <c r="A21" s="18"/>
      <c r="B21" s="10" t="s">
        <v>22</v>
      </c>
      <c r="C21" s="10" t="s">
        <v>23</v>
      </c>
      <c r="D21" s="8">
        <v>3323586.42</v>
      </c>
      <c r="E21" s="8">
        <v>539855.17000000004</v>
      </c>
      <c r="F21" s="8">
        <v>19951117.579999998</v>
      </c>
      <c r="G21" s="8">
        <v>9571670.0299999993</v>
      </c>
      <c r="H21" s="8">
        <v>8676997.5500000007</v>
      </c>
      <c r="I21" s="8">
        <v>455.09</v>
      </c>
      <c r="J21" s="8"/>
      <c r="K21" s="8"/>
      <c r="L21" s="8">
        <v>235502.11</v>
      </c>
      <c r="M21" s="2">
        <f t="shared" si="2"/>
        <v>42299183.950000003</v>
      </c>
      <c r="N21" s="8">
        <v>0</v>
      </c>
      <c r="O21" s="2">
        <f t="shared" si="1"/>
        <v>42299183.950000003</v>
      </c>
    </row>
    <row r="22" spans="1:15" x14ac:dyDescent="0.2">
      <c r="A22" s="18" t="s">
        <v>24</v>
      </c>
      <c r="C22" s="20" t="s">
        <v>25</v>
      </c>
      <c r="D22" s="3">
        <f t="shared" ref="D22:L22" si="5">D23+D24+D25+D26+D34</f>
        <v>35209750.700000003</v>
      </c>
      <c r="E22" s="3">
        <f t="shared" si="5"/>
        <v>1031620.6100000001</v>
      </c>
      <c r="F22" s="3">
        <f t="shared" si="5"/>
        <v>80689131.329999998</v>
      </c>
      <c r="G22" s="3">
        <f t="shared" si="5"/>
        <v>51062506.140000001</v>
      </c>
      <c r="H22" s="3">
        <f t="shared" si="5"/>
        <v>28246665.099999998</v>
      </c>
      <c r="I22" s="3">
        <f t="shared" si="5"/>
        <v>849.15000000000009</v>
      </c>
      <c r="J22" s="3">
        <f t="shared" si="5"/>
        <v>0</v>
      </c>
      <c r="K22" s="3">
        <f t="shared" si="5"/>
        <v>0</v>
      </c>
      <c r="L22" s="3">
        <f t="shared" si="5"/>
        <v>1265047.6499999999</v>
      </c>
      <c r="M22" s="3">
        <f>D22+E22+F22+G22+H22+I22+J22+K22+L22</f>
        <v>197505570.68000001</v>
      </c>
      <c r="N22" s="19"/>
      <c r="O22" s="3">
        <f t="shared" si="1"/>
        <v>197505570.68000001</v>
      </c>
    </row>
    <row r="23" spans="1:15" x14ac:dyDescent="0.2">
      <c r="A23" s="18"/>
      <c r="B23" s="10" t="s">
        <v>2</v>
      </c>
      <c r="C23" s="10" t="s">
        <v>26</v>
      </c>
      <c r="D23" s="8">
        <v>17865160.41</v>
      </c>
      <c r="E23" s="8">
        <v>630146.77</v>
      </c>
      <c r="F23" s="8">
        <v>30802307.120000001</v>
      </c>
      <c r="G23" s="8">
        <v>21854617.210000001</v>
      </c>
      <c r="H23" s="8">
        <v>8978862.4499999993</v>
      </c>
      <c r="I23" s="8">
        <v>480.72</v>
      </c>
      <c r="J23" s="8"/>
      <c r="K23" s="8"/>
      <c r="L23" s="8">
        <v>1045271.17</v>
      </c>
      <c r="M23" s="2">
        <f t="shared" si="2"/>
        <v>81176845.849999994</v>
      </c>
      <c r="N23" s="8">
        <v>0</v>
      </c>
      <c r="O23" s="2">
        <f t="shared" si="1"/>
        <v>81176845.849999994</v>
      </c>
    </row>
    <row r="24" spans="1:15" x14ac:dyDescent="0.2">
      <c r="A24" s="18"/>
      <c r="B24" s="10" t="s">
        <v>6</v>
      </c>
      <c r="C24" s="10" t="s">
        <v>27</v>
      </c>
      <c r="D24" s="8">
        <v>1210560.3400000001</v>
      </c>
      <c r="E24" s="8">
        <v>99745.8</v>
      </c>
      <c r="F24" s="8">
        <v>3118768.7</v>
      </c>
      <c r="G24" s="8">
        <v>3493730.87</v>
      </c>
      <c r="H24" s="8">
        <v>3064791.1</v>
      </c>
      <c r="I24" s="8"/>
      <c r="J24" s="8"/>
      <c r="K24" s="8"/>
      <c r="L24" s="8">
        <v>63891.8</v>
      </c>
      <c r="M24" s="2">
        <f t="shared" si="2"/>
        <v>11051488.610000001</v>
      </c>
      <c r="N24" s="8">
        <v>0</v>
      </c>
      <c r="O24" s="2">
        <f t="shared" si="1"/>
        <v>11051488.610000001</v>
      </c>
    </row>
    <row r="25" spans="1:15" x14ac:dyDescent="0.2">
      <c r="A25" s="18"/>
      <c r="B25" s="10" t="s">
        <v>7</v>
      </c>
      <c r="C25" s="10" t="s">
        <v>28</v>
      </c>
      <c r="D25" s="8">
        <v>552707.78</v>
      </c>
      <c r="E25" s="8"/>
      <c r="F25" s="8">
        <v>18995025.32</v>
      </c>
      <c r="G25" s="8">
        <v>16084166.83</v>
      </c>
      <c r="H25" s="8">
        <v>2078223.28</v>
      </c>
      <c r="I25" s="8"/>
      <c r="J25" s="8"/>
      <c r="K25" s="8"/>
      <c r="L25" s="8">
        <v>9557</v>
      </c>
      <c r="M25" s="2">
        <f t="shared" si="2"/>
        <v>37719680.210000001</v>
      </c>
      <c r="N25" s="8">
        <v>0</v>
      </c>
      <c r="O25" s="2">
        <f t="shared" si="1"/>
        <v>37719680.210000001</v>
      </c>
    </row>
    <row r="26" spans="1:15" x14ac:dyDescent="0.2">
      <c r="A26" s="18"/>
      <c r="B26" s="10" t="s">
        <v>8</v>
      </c>
      <c r="C26" s="10" t="s">
        <v>29</v>
      </c>
      <c r="D26" s="3">
        <f t="shared" ref="D26:L26" si="6">D27+D28+D29+D30+D31+D32+D33</f>
        <v>15581322.17</v>
      </c>
      <c r="E26" s="3">
        <f t="shared" si="6"/>
        <v>301728.03999999998</v>
      </c>
      <c r="F26" s="3">
        <f t="shared" si="6"/>
        <v>27773030.190000001</v>
      </c>
      <c r="G26" s="3">
        <f t="shared" si="6"/>
        <v>9629991.2300000004</v>
      </c>
      <c r="H26" s="3">
        <f t="shared" si="6"/>
        <v>14124788.27</v>
      </c>
      <c r="I26" s="3">
        <f t="shared" si="6"/>
        <v>368.43</v>
      </c>
      <c r="J26" s="3">
        <f t="shared" si="6"/>
        <v>0</v>
      </c>
      <c r="K26" s="3">
        <f t="shared" si="6"/>
        <v>0</v>
      </c>
      <c r="L26" s="3">
        <f t="shared" si="6"/>
        <v>146327.67999999999</v>
      </c>
      <c r="M26" s="3">
        <f>D26+E26+F26+G26+H26+I26+J26+K26+L26</f>
        <v>67557556.010000005</v>
      </c>
      <c r="N26" s="19">
        <v>0</v>
      </c>
      <c r="O26" s="3">
        <f t="shared" si="1"/>
        <v>67557556.010000005</v>
      </c>
    </row>
    <row r="27" spans="1:15" x14ac:dyDescent="0.2">
      <c r="A27" s="18"/>
      <c r="C27" s="10" t="s">
        <v>10</v>
      </c>
      <c r="D27" s="8">
        <v>12848005.859999999</v>
      </c>
      <c r="E27" s="8">
        <v>275942.8</v>
      </c>
      <c r="F27" s="8">
        <v>21059651.18</v>
      </c>
      <c r="G27" s="8">
        <v>6051756.8200000003</v>
      </c>
      <c r="H27" s="8">
        <v>12930464.050000001</v>
      </c>
      <c r="I27" s="8">
        <v>328.04</v>
      </c>
      <c r="J27" s="8"/>
      <c r="K27" s="8"/>
      <c r="L27" s="8">
        <v>101745.69</v>
      </c>
      <c r="M27" s="2">
        <f t="shared" si="2"/>
        <v>53267894.440000005</v>
      </c>
      <c r="N27" s="8">
        <v>0</v>
      </c>
      <c r="O27" s="2">
        <f t="shared" si="1"/>
        <v>53267894.440000005</v>
      </c>
    </row>
    <row r="28" spans="1:15" x14ac:dyDescent="0.2">
      <c r="A28" s="18"/>
      <c r="C28" s="10" t="s">
        <v>11</v>
      </c>
      <c r="D28" s="8">
        <v>0.98</v>
      </c>
      <c r="E28" s="8"/>
      <c r="F28" s="8">
        <v>722063.37</v>
      </c>
      <c r="G28" s="8">
        <v>14.34</v>
      </c>
      <c r="H28" s="8">
        <v>0.11</v>
      </c>
      <c r="I28" s="8">
        <v>0.39</v>
      </c>
      <c r="J28" s="8"/>
      <c r="K28" s="8"/>
      <c r="L28" s="8">
        <v>0</v>
      </c>
      <c r="M28" s="2">
        <f t="shared" si="2"/>
        <v>722079.19</v>
      </c>
      <c r="N28" s="8">
        <v>0</v>
      </c>
      <c r="O28" s="2">
        <f t="shared" si="1"/>
        <v>722079.19</v>
      </c>
    </row>
    <row r="29" spans="1:15" x14ac:dyDescent="0.2">
      <c r="A29" s="18"/>
      <c r="C29" s="14" t="s">
        <v>73</v>
      </c>
      <c r="D29" s="8">
        <v>2733315.33</v>
      </c>
      <c r="E29" s="8">
        <v>25785.24</v>
      </c>
      <c r="F29" s="8">
        <v>5991315.6399999997</v>
      </c>
      <c r="G29" s="8">
        <v>3578220.07</v>
      </c>
      <c r="H29" s="8">
        <v>1194324.1100000001</v>
      </c>
      <c r="I29" s="8">
        <v>40</v>
      </c>
      <c r="J29" s="8"/>
      <c r="K29" s="8"/>
      <c r="L29" s="8">
        <v>44581.99</v>
      </c>
      <c r="M29" s="2">
        <f t="shared" si="2"/>
        <v>13567582.380000001</v>
      </c>
      <c r="N29" s="8">
        <v>0</v>
      </c>
      <c r="O29" s="2">
        <f t="shared" si="1"/>
        <v>13567582.380000001</v>
      </c>
    </row>
    <row r="30" spans="1:15" x14ac:dyDescent="0.2">
      <c r="A30" s="18"/>
      <c r="C30" s="10" t="s">
        <v>30</v>
      </c>
      <c r="D30" s="8"/>
      <c r="E30" s="8"/>
      <c r="F30" s="8"/>
      <c r="G30" s="8"/>
      <c r="H30" s="8"/>
      <c r="I30" s="8"/>
      <c r="J30" s="8"/>
      <c r="K30" s="8"/>
      <c r="L30" s="8"/>
      <c r="M30" s="2">
        <f t="shared" si="2"/>
        <v>0</v>
      </c>
      <c r="N30" s="8">
        <v>0</v>
      </c>
      <c r="O30" s="2">
        <f t="shared" si="1"/>
        <v>0</v>
      </c>
    </row>
    <row r="31" spans="1:15" x14ac:dyDescent="0.2">
      <c r="A31" s="18"/>
      <c r="C31" s="10" t="s">
        <v>31</v>
      </c>
      <c r="D31" s="8"/>
      <c r="E31" s="8"/>
      <c r="F31" s="8"/>
      <c r="G31" s="8"/>
      <c r="H31" s="8"/>
      <c r="I31" s="8"/>
      <c r="J31" s="8"/>
      <c r="K31" s="8"/>
      <c r="L31" s="8"/>
      <c r="M31" s="2">
        <f t="shared" si="2"/>
        <v>0</v>
      </c>
      <c r="N31" s="8">
        <v>0</v>
      </c>
      <c r="O31" s="2">
        <f t="shared" si="1"/>
        <v>0</v>
      </c>
    </row>
    <row r="32" spans="1:15" x14ac:dyDescent="0.2">
      <c r="A32" s="18"/>
      <c r="C32" s="10" t="s">
        <v>32</v>
      </c>
      <c r="D32" s="8"/>
      <c r="E32" s="8"/>
      <c r="F32" s="8"/>
      <c r="G32" s="8"/>
      <c r="H32" s="8"/>
      <c r="I32" s="8"/>
      <c r="J32" s="8"/>
      <c r="K32" s="8"/>
      <c r="L32" s="8"/>
      <c r="M32" s="2">
        <f t="shared" si="2"/>
        <v>0</v>
      </c>
      <c r="N32" s="8">
        <v>0</v>
      </c>
      <c r="O32" s="2">
        <f t="shared" si="1"/>
        <v>0</v>
      </c>
    </row>
    <row r="33" spans="1:16" x14ac:dyDescent="0.2">
      <c r="A33" s="18"/>
      <c r="C33" s="10" t="s">
        <v>33</v>
      </c>
      <c r="D33" s="8"/>
      <c r="E33" s="8"/>
      <c r="F33" s="8"/>
      <c r="G33" s="8"/>
      <c r="H33" s="8"/>
      <c r="I33" s="8"/>
      <c r="J33" s="8"/>
      <c r="K33" s="8"/>
      <c r="L33" s="8"/>
      <c r="M33" s="2">
        <f t="shared" si="2"/>
        <v>0</v>
      </c>
      <c r="N33" s="8">
        <v>0</v>
      </c>
      <c r="O33" s="2">
        <f t="shared" si="1"/>
        <v>0</v>
      </c>
    </row>
    <row r="34" spans="1:16" x14ac:dyDescent="0.2">
      <c r="A34" s="18"/>
      <c r="B34" s="10" t="s">
        <v>15</v>
      </c>
      <c r="C34" s="10" t="s">
        <v>34</v>
      </c>
      <c r="D34" s="8">
        <v>0</v>
      </c>
      <c r="E34" s="8">
        <v>0</v>
      </c>
      <c r="F34" s="8"/>
      <c r="G34" s="8">
        <v>0</v>
      </c>
      <c r="H34" s="8">
        <v>0</v>
      </c>
      <c r="I34" s="8">
        <v>0</v>
      </c>
      <c r="J34" s="8"/>
      <c r="K34" s="8"/>
      <c r="L34" s="8">
        <v>0</v>
      </c>
      <c r="M34" s="2">
        <f t="shared" si="2"/>
        <v>0</v>
      </c>
      <c r="N34" s="8">
        <v>0</v>
      </c>
      <c r="O34" s="2">
        <f t="shared" si="1"/>
        <v>0</v>
      </c>
    </row>
    <row r="35" spans="1:16" s="17" customFormat="1" x14ac:dyDescent="0.2">
      <c r="A35" s="21" t="s">
        <v>35</v>
      </c>
      <c r="B35" s="11"/>
      <c r="C35" s="22" t="s">
        <v>36</v>
      </c>
      <c r="D35" s="4">
        <f t="shared" ref="D35:O35" si="7">D3-D22</f>
        <v>6182338.8700000048</v>
      </c>
      <c r="E35" s="4">
        <f t="shared" si="7"/>
        <v>1420759.1500000001</v>
      </c>
      <c r="F35" s="4">
        <f t="shared" si="7"/>
        <v>27569442.25</v>
      </c>
      <c r="G35" s="4">
        <f t="shared" si="7"/>
        <v>31909901.890000001</v>
      </c>
      <c r="H35" s="4">
        <f t="shared" si="7"/>
        <v>12004101.850000005</v>
      </c>
      <c r="I35" s="4">
        <f t="shared" si="7"/>
        <v>645.77999999999975</v>
      </c>
      <c r="J35" s="4">
        <f t="shared" si="7"/>
        <v>0</v>
      </c>
      <c r="K35" s="4">
        <f t="shared" si="7"/>
        <v>0</v>
      </c>
      <c r="L35" s="4">
        <f t="shared" si="7"/>
        <v>680240.45000000019</v>
      </c>
      <c r="M35" s="4">
        <f t="shared" si="7"/>
        <v>79767430.24000001</v>
      </c>
      <c r="N35" s="4">
        <f t="shared" si="7"/>
        <v>0</v>
      </c>
      <c r="O35" s="4">
        <f t="shared" si="7"/>
        <v>79767430.24000001</v>
      </c>
    </row>
    <row r="36" spans="1:16" x14ac:dyDescent="0.2">
      <c r="A36" s="16"/>
      <c r="B36" s="17"/>
      <c r="C36" s="20"/>
      <c r="D36" s="23"/>
      <c r="E36" s="23"/>
      <c r="F36" s="23"/>
      <c r="G36" s="23"/>
      <c r="H36" s="23"/>
      <c r="I36" s="23"/>
      <c r="J36" s="23"/>
      <c r="K36" s="23"/>
      <c r="L36" s="23"/>
      <c r="M36" s="5"/>
      <c r="N36" s="24"/>
      <c r="O36" s="5"/>
    </row>
    <row r="37" spans="1:16" x14ac:dyDescent="0.2">
      <c r="A37" s="18"/>
      <c r="C37" s="20"/>
      <c r="D37" s="23"/>
      <c r="E37" s="23"/>
      <c r="F37" s="23"/>
      <c r="G37" s="23"/>
      <c r="H37" s="23"/>
      <c r="I37" s="23"/>
      <c r="J37" s="23"/>
      <c r="K37" s="23"/>
      <c r="L37" s="23"/>
      <c r="M37" s="5"/>
      <c r="N37" s="24"/>
      <c r="O37" s="5"/>
    </row>
    <row r="38" spans="1:16" x14ac:dyDescent="0.2">
      <c r="A38" s="1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6" x14ac:dyDescent="0.2">
      <c r="A39" s="18" t="s">
        <v>41</v>
      </c>
      <c r="C39" s="20" t="s">
        <v>42</v>
      </c>
      <c r="D39" s="25"/>
      <c r="E39" s="25"/>
      <c r="F39" s="25"/>
      <c r="G39" s="26"/>
      <c r="H39" s="25"/>
      <c r="I39" s="25"/>
      <c r="J39" s="25"/>
      <c r="K39" s="25"/>
      <c r="L39" s="25"/>
      <c r="M39" s="3">
        <f>M40+M41+M42+M43+M44+M45</f>
        <v>37541171.289999999</v>
      </c>
      <c r="N39" s="7">
        <f>N40+N41+N42+N43+N44+N45</f>
        <v>0</v>
      </c>
      <c r="O39" s="3">
        <f>O40+O41+O42+O43+O44+O45</f>
        <v>37541171.289999999</v>
      </c>
      <c r="P39" s="35"/>
    </row>
    <row r="40" spans="1:16" s="29" customFormat="1" x14ac:dyDescent="0.2">
      <c r="A40" s="18"/>
      <c r="B40" s="10" t="s">
        <v>2</v>
      </c>
      <c r="C40" s="10" t="s">
        <v>43</v>
      </c>
      <c r="D40" s="6"/>
      <c r="E40" s="6"/>
      <c r="F40" s="6"/>
      <c r="G40" s="27"/>
      <c r="H40" s="6"/>
      <c r="I40" s="6"/>
      <c r="J40" s="6"/>
      <c r="K40" s="6"/>
      <c r="L40" s="6"/>
      <c r="M40" s="8">
        <v>32180213.789999999</v>
      </c>
      <c r="N40" s="8"/>
      <c r="O40" s="8">
        <v>32180213.789999999</v>
      </c>
      <c r="P40" s="36"/>
    </row>
    <row r="41" spans="1:16" s="29" customFormat="1" x14ac:dyDescent="0.2">
      <c r="A41" s="28"/>
      <c r="B41" s="29" t="s">
        <v>6</v>
      </c>
      <c r="C41" s="29" t="s">
        <v>44</v>
      </c>
      <c r="D41" s="30"/>
      <c r="E41" s="30"/>
      <c r="F41" s="30"/>
      <c r="G41" s="31"/>
      <c r="H41" s="30"/>
      <c r="I41" s="30"/>
      <c r="J41" s="30"/>
      <c r="K41" s="30"/>
      <c r="L41" s="30"/>
      <c r="M41" s="8">
        <v>4984006.8099999996</v>
      </c>
      <c r="N41" s="32"/>
      <c r="O41" s="8">
        <v>4984006.8099999996</v>
      </c>
      <c r="P41" s="36"/>
    </row>
    <row r="42" spans="1:16" x14ac:dyDescent="0.2">
      <c r="A42" s="28"/>
      <c r="B42" s="29" t="s">
        <v>7</v>
      </c>
      <c r="C42" s="29" t="s">
        <v>45</v>
      </c>
      <c r="D42" s="30"/>
      <c r="E42" s="30"/>
      <c r="F42" s="30"/>
      <c r="G42" s="31"/>
      <c r="H42" s="30"/>
      <c r="I42" s="30"/>
      <c r="J42" s="30"/>
      <c r="K42" s="30"/>
      <c r="L42" s="30"/>
      <c r="M42" s="8"/>
      <c r="N42" s="32"/>
      <c r="O42" s="8"/>
      <c r="P42" s="35"/>
    </row>
    <row r="43" spans="1:16" x14ac:dyDescent="0.2">
      <c r="A43" s="18"/>
      <c r="B43" s="10" t="s">
        <v>8</v>
      </c>
      <c r="C43" s="10" t="s">
        <v>46</v>
      </c>
      <c r="D43" s="6"/>
      <c r="E43" s="6"/>
      <c r="F43" s="6"/>
      <c r="G43" s="27"/>
      <c r="H43" s="6"/>
      <c r="I43" s="6"/>
      <c r="J43" s="6"/>
      <c r="K43" s="6"/>
      <c r="L43" s="6"/>
      <c r="M43" s="8">
        <v>372198.46</v>
      </c>
      <c r="N43" s="8"/>
      <c r="O43" s="8">
        <v>372198.46</v>
      </c>
      <c r="P43" s="35"/>
    </row>
    <row r="44" spans="1:16" x14ac:dyDescent="0.2">
      <c r="A44" s="18"/>
      <c r="B44" s="10" t="s">
        <v>15</v>
      </c>
      <c r="C44" s="10" t="s">
        <v>47</v>
      </c>
      <c r="D44" s="6"/>
      <c r="E44" s="6"/>
      <c r="F44" s="6"/>
      <c r="G44" s="27"/>
      <c r="H44" s="6"/>
      <c r="I44" s="6"/>
      <c r="J44" s="6"/>
      <c r="K44" s="6"/>
      <c r="L44" s="6"/>
      <c r="M44" s="8"/>
      <c r="N44" s="8"/>
      <c r="O44" s="8"/>
      <c r="P44" s="35"/>
    </row>
    <row r="45" spans="1:16" x14ac:dyDescent="0.2">
      <c r="A45" s="18"/>
      <c r="B45" s="10" t="s">
        <v>22</v>
      </c>
      <c r="C45" s="10" t="s">
        <v>34</v>
      </c>
      <c r="D45" s="6"/>
      <c r="E45" s="6"/>
      <c r="F45" s="6"/>
      <c r="G45" s="27"/>
      <c r="H45" s="6"/>
      <c r="I45" s="6"/>
      <c r="J45" s="6"/>
      <c r="K45" s="6"/>
      <c r="L45" s="6"/>
      <c r="M45" s="8">
        <v>4752.2299999999996</v>
      </c>
      <c r="N45" s="8"/>
      <c r="O45" s="8">
        <v>4752.2299999999996</v>
      </c>
      <c r="P45" s="35"/>
    </row>
    <row r="46" spans="1:16" x14ac:dyDescent="0.2">
      <c r="A46" s="18" t="s">
        <v>48</v>
      </c>
      <c r="C46" s="20" t="s">
        <v>49</v>
      </c>
      <c r="D46" s="25"/>
      <c r="E46" s="25"/>
      <c r="F46" s="25"/>
      <c r="G46" s="26"/>
      <c r="H46" s="25"/>
      <c r="I46" s="25"/>
      <c r="J46" s="25"/>
      <c r="K46" s="25"/>
      <c r="L46" s="25"/>
      <c r="M46" s="3">
        <f>M47+M48+M49+M50+M51+M52</f>
        <v>21734199.23</v>
      </c>
      <c r="N46" s="3">
        <f>N47+N48+N49+N50+N51+N52</f>
        <v>0</v>
      </c>
      <c r="O46" s="3">
        <f>O47+O48+O49+O50+O51+O52</f>
        <v>21734199.23</v>
      </c>
      <c r="P46" s="35"/>
    </row>
    <row r="47" spans="1:16" s="29" customFormat="1" x14ac:dyDescent="0.2">
      <c r="A47" s="18"/>
      <c r="B47" s="10" t="s">
        <v>2</v>
      </c>
      <c r="C47" s="10" t="s">
        <v>50</v>
      </c>
      <c r="D47" s="6"/>
      <c r="E47" s="6"/>
      <c r="F47" s="6"/>
      <c r="G47" s="6"/>
      <c r="H47" s="6"/>
      <c r="I47" s="6"/>
      <c r="J47" s="6"/>
      <c r="K47" s="6"/>
      <c r="L47" s="6"/>
      <c r="M47" s="8">
        <v>11877142</v>
      </c>
      <c r="N47" s="8"/>
      <c r="O47" s="8">
        <v>11877142</v>
      </c>
      <c r="P47" s="36"/>
    </row>
    <row r="48" spans="1:16" x14ac:dyDescent="0.2">
      <c r="A48" s="28"/>
      <c r="B48" s="29" t="s">
        <v>6</v>
      </c>
      <c r="C48" s="29" t="s">
        <v>51</v>
      </c>
      <c r="D48" s="30"/>
      <c r="E48" s="30"/>
      <c r="F48" s="30"/>
      <c r="G48" s="30"/>
      <c r="H48" s="30"/>
      <c r="I48" s="30"/>
      <c r="J48" s="30"/>
      <c r="K48" s="30"/>
      <c r="L48" s="30"/>
      <c r="M48" s="8"/>
      <c r="N48" s="8"/>
      <c r="O48" s="8"/>
      <c r="P48" s="35"/>
    </row>
    <row r="49" spans="1:16" x14ac:dyDescent="0.2">
      <c r="A49" s="18"/>
      <c r="B49" s="10" t="s">
        <v>7</v>
      </c>
      <c r="C49" s="10" t="s">
        <v>52</v>
      </c>
      <c r="D49" s="6"/>
      <c r="E49" s="6"/>
      <c r="F49" s="6"/>
      <c r="G49" s="6"/>
      <c r="H49" s="6"/>
      <c r="I49" s="6"/>
      <c r="J49" s="6"/>
      <c r="K49" s="6"/>
      <c r="L49" s="6"/>
      <c r="M49" s="8">
        <v>2400000</v>
      </c>
      <c r="N49" s="8"/>
      <c r="O49" s="8">
        <v>2400000</v>
      </c>
      <c r="P49" s="35"/>
    </row>
    <row r="50" spans="1:16" x14ac:dyDescent="0.2">
      <c r="A50" s="18"/>
      <c r="B50" s="10" t="s">
        <v>8</v>
      </c>
      <c r="C50" s="10" t="s">
        <v>53</v>
      </c>
      <c r="D50" s="6"/>
      <c r="E50" s="6"/>
      <c r="F50" s="6"/>
      <c r="G50" s="6"/>
      <c r="H50" s="6"/>
      <c r="I50" s="6"/>
      <c r="J50" s="6"/>
      <c r="K50" s="6"/>
      <c r="L50" s="6"/>
      <c r="M50" s="8">
        <v>7457057.2300000004</v>
      </c>
      <c r="N50" s="8"/>
      <c r="O50" s="8">
        <v>7457057.2300000004</v>
      </c>
      <c r="P50" s="35"/>
    </row>
    <row r="51" spans="1:16" x14ac:dyDescent="0.2">
      <c r="A51" s="18"/>
      <c r="B51" s="10" t="s">
        <v>15</v>
      </c>
      <c r="C51" s="10" t="s">
        <v>54</v>
      </c>
      <c r="D51" s="6"/>
      <c r="E51" s="6"/>
      <c r="F51" s="6"/>
      <c r="G51" s="6"/>
      <c r="H51" s="6"/>
      <c r="I51" s="6"/>
      <c r="J51" s="6"/>
      <c r="K51" s="6"/>
      <c r="L51" s="6"/>
      <c r="M51" s="8"/>
      <c r="N51" s="8"/>
      <c r="O51" s="8"/>
      <c r="P51" s="35"/>
    </row>
    <row r="52" spans="1:16" x14ac:dyDescent="0.2">
      <c r="A52" s="18"/>
      <c r="B52" s="10" t="s">
        <v>22</v>
      </c>
      <c r="C52" s="10" t="s">
        <v>23</v>
      </c>
      <c r="D52" s="6"/>
      <c r="E52" s="6"/>
      <c r="F52" s="6"/>
      <c r="G52" s="6"/>
      <c r="H52" s="6"/>
      <c r="I52" s="6"/>
      <c r="J52" s="6"/>
      <c r="K52" s="6"/>
      <c r="L52" s="6"/>
      <c r="M52" s="8"/>
      <c r="N52" s="8"/>
      <c r="O52" s="8"/>
      <c r="P52" s="35"/>
    </row>
    <row r="53" spans="1:16" x14ac:dyDescent="0.2">
      <c r="A53" s="18" t="s">
        <v>55</v>
      </c>
      <c r="C53" s="20" t="s">
        <v>56</v>
      </c>
      <c r="D53" s="25"/>
      <c r="E53" s="25"/>
      <c r="F53" s="25"/>
      <c r="G53" s="25"/>
      <c r="H53" s="25"/>
      <c r="I53" s="25"/>
      <c r="J53" s="25"/>
      <c r="K53" s="25"/>
      <c r="L53" s="25"/>
      <c r="M53" s="3">
        <f>M54+M55+M56</f>
        <v>2377021.73</v>
      </c>
      <c r="N53" s="3">
        <f>N54+N55+N56</f>
        <v>0</v>
      </c>
      <c r="O53" s="3">
        <f>O54+O55+O56</f>
        <v>2377021.73</v>
      </c>
      <c r="P53" s="35"/>
    </row>
    <row r="54" spans="1:16" s="29" customFormat="1" x14ac:dyDescent="0.2">
      <c r="A54" s="18"/>
      <c r="B54" s="10" t="s">
        <v>2</v>
      </c>
      <c r="C54" s="10" t="s">
        <v>57</v>
      </c>
      <c r="D54" s="6"/>
      <c r="E54" s="6"/>
      <c r="F54" s="6"/>
      <c r="G54" s="6"/>
      <c r="H54" s="6"/>
      <c r="I54" s="6"/>
      <c r="J54" s="6"/>
      <c r="K54" s="6"/>
      <c r="L54" s="6"/>
      <c r="M54" s="8">
        <v>923.46</v>
      </c>
      <c r="N54" s="8"/>
      <c r="O54" s="8">
        <v>923.46</v>
      </c>
      <c r="P54" s="36"/>
    </row>
    <row r="55" spans="1:16" x14ac:dyDescent="0.2">
      <c r="A55" s="28"/>
      <c r="B55" s="29" t="s">
        <v>6</v>
      </c>
      <c r="C55" s="29" t="s">
        <v>58</v>
      </c>
      <c r="D55" s="30"/>
      <c r="E55" s="30"/>
      <c r="F55" s="30"/>
      <c r="G55" s="30"/>
      <c r="H55" s="30"/>
      <c r="I55" s="30"/>
      <c r="J55" s="30"/>
      <c r="K55" s="30"/>
      <c r="L55" s="30"/>
      <c r="M55" s="8"/>
      <c r="N55" s="8"/>
      <c r="O55" s="8"/>
      <c r="P55" s="35"/>
    </row>
    <row r="56" spans="1:16" x14ac:dyDescent="0.2">
      <c r="A56" s="18"/>
      <c r="B56" s="10" t="s">
        <v>7</v>
      </c>
      <c r="C56" s="10" t="s">
        <v>59</v>
      </c>
      <c r="D56" s="6"/>
      <c r="E56" s="6"/>
      <c r="F56" s="6"/>
      <c r="G56" s="6"/>
      <c r="H56" s="6"/>
      <c r="I56" s="6"/>
      <c r="J56" s="6"/>
      <c r="K56" s="6"/>
      <c r="L56" s="6"/>
      <c r="M56" s="8">
        <v>2376098.27</v>
      </c>
      <c r="N56" s="8"/>
      <c r="O56" s="8">
        <v>2376098.27</v>
      </c>
      <c r="P56" s="35"/>
    </row>
    <row r="57" spans="1:16" x14ac:dyDescent="0.2">
      <c r="A57" s="61" t="s">
        <v>60</v>
      </c>
      <c r="B57" s="61"/>
      <c r="C57" s="61"/>
      <c r="D57" s="61"/>
      <c r="E57" s="4"/>
      <c r="F57" s="4"/>
      <c r="G57" s="4"/>
      <c r="H57" s="4"/>
      <c r="I57" s="4"/>
      <c r="J57" s="4"/>
      <c r="K57" s="4"/>
      <c r="L57" s="4"/>
      <c r="M57" s="9">
        <f>M35-M39+M46-M53</f>
        <v>61583436.45000001</v>
      </c>
      <c r="N57" s="9">
        <f>N35-N39+N46-N53</f>
        <v>0</v>
      </c>
      <c r="O57" s="9">
        <f>O35-O39+O46-O53</f>
        <v>61583436.45000001</v>
      </c>
      <c r="P57" s="35"/>
    </row>
    <row r="58" spans="1:16" x14ac:dyDescent="0.2">
      <c r="A58" s="37" t="s">
        <v>68</v>
      </c>
    </row>
    <row r="59" spans="1:16" x14ac:dyDescent="0.2">
      <c r="A59" s="37" t="s">
        <v>69</v>
      </c>
      <c r="M59" s="10">
        <v>61583436.450000003</v>
      </c>
      <c r="O59" s="10">
        <v>61583436.450000003</v>
      </c>
      <c r="P59" s="35"/>
    </row>
    <row r="60" spans="1:16" x14ac:dyDescent="0.2">
      <c r="A60" s="38" t="s">
        <v>70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>
        <v>14707800.710000001</v>
      </c>
      <c r="N60" s="11"/>
      <c r="O60" s="11">
        <v>14707800.710000001</v>
      </c>
    </row>
    <row r="61" spans="1:16" x14ac:dyDescent="0.2">
      <c r="A61" s="39" t="s">
        <v>71</v>
      </c>
      <c r="M61" s="20">
        <v>46875635.740000002</v>
      </c>
      <c r="O61" s="20">
        <v>46875635.740000002</v>
      </c>
    </row>
  </sheetData>
  <mergeCells count="14">
    <mergeCell ref="B3:C3"/>
    <mergeCell ref="A57:D57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3426C464-E765-4AC7-A38E-A74BBA254F1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013EF-7BCA-4219-A0B4-268E77957141}">
  <dimension ref="A1:P61"/>
  <sheetViews>
    <sheetView topLeftCell="A25" workbookViewId="0">
      <selection activeCell="O60" sqref="O60"/>
    </sheetView>
  </sheetViews>
  <sheetFormatPr defaultRowHeight="12.75" x14ac:dyDescent="0.2"/>
  <cols>
    <col min="1" max="1" width="5.42578125" style="10" customWidth="1"/>
    <col min="2" max="2" width="2.42578125" style="10" customWidth="1"/>
    <col min="3" max="3" width="29.42578125" style="10" customWidth="1"/>
    <col min="4" max="4" width="15.5703125" style="10" customWidth="1"/>
    <col min="5" max="5" width="12.85546875" style="10" bestFit="1" customWidth="1"/>
    <col min="6" max="6" width="12.85546875" style="10" customWidth="1"/>
    <col min="7" max="8" width="14" style="10" bestFit="1" customWidth="1"/>
    <col min="9" max="9" width="13.28515625" style="10" bestFit="1" customWidth="1"/>
    <col min="10" max="11" width="9.28515625" style="10" bestFit="1" customWidth="1"/>
    <col min="12" max="12" width="10.28515625" style="10" bestFit="1" customWidth="1"/>
    <col min="13" max="13" width="13.7109375" style="10" customWidth="1"/>
    <col min="14" max="14" width="11.140625" style="10" customWidth="1"/>
    <col min="15" max="15" width="19.42578125" style="10" customWidth="1"/>
    <col min="16" max="16384" width="9.140625" style="10"/>
  </cols>
  <sheetData>
    <row r="1" spans="1:15" x14ac:dyDescent="0.2">
      <c r="C1" s="60" t="s">
        <v>116</v>
      </c>
    </row>
    <row r="2" spans="1:15" x14ac:dyDescent="0.2">
      <c r="C2" s="60" t="s">
        <v>115</v>
      </c>
    </row>
    <row r="3" spans="1:15" s="14" customFormat="1" ht="12.75" customHeight="1" x14ac:dyDescent="0.2">
      <c r="A3" s="13" t="s">
        <v>1</v>
      </c>
      <c r="B3" s="63" t="s">
        <v>0</v>
      </c>
      <c r="C3" s="63"/>
      <c r="D3" s="1">
        <f t="shared" ref="D3:N3" si="0">D4+D5+D6+D7+D14+D21</f>
        <v>38744212.260000005</v>
      </c>
      <c r="E3" s="1">
        <f t="shared" si="0"/>
        <v>3955227.1900000004</v>
      </c>
      <c r="F3" s="1">
        <f t="shared" si="0"/>
        <v>86295612.819999993</v>
      </c>
      <c r="G3" s="1">
        <f t="shared" si="0"/>
        <v>141505652.19</v>
      </c>
      <c r="H3" s="1">
        <f t="shared" si="0"/>
        <v>6357025.5799999991</v>
      </c>
      <c r="I3" s="1">
        <f t="shared" si="0"/>
        <v>478093.23</v>
      </c>
      <c r="J3" s="1">
        <f t="shared" si="0"/>
        <v>0</v>
      </c>
      <c r="K3" s="1">
        <f t="shared" si="0"/>
        <v>0</v>
      </c>
      <c r="L3" s="1">
        <f t="shared" si="0"/>
        <v>513632.38</v>
      </c>
      <c r="M3" s="1">
        <f>D3+E3+F3+G3+H3+I3+J3+K3+L3</f>
        <v>277849455.64999998</v>
      </c>
      <c r="N3" s="1">
        <f t="shared" si="0"/>
        <v>0</v>
      </c>
      <c r="O3" s="1">
        <f t="shared" ref="O3:O34" si="1">M3+N3</f>
        <v>277849455.64999998</v>
      </c>
    </row>
    <row r="4" spans="1:15" s="14" customFormat="1" x14ac:dyDescent="0.2">
      <c r="A4" s="13"/>
      <c r="B4" s="14" t="s">
        <v>2</v>
      </c>
      <c r="C4" s="14" t="s">
        <v>4</v>
      </c>
      <c r="D4" s="42">
        <v>25300585.780000001</v>
      </c>
      <c r="E4" s="42">
        <v>3624366.24</v>
      </c>
      <c r="F4" s="42">
        <v>55862385.409999996</v>
      </c>
      <c r="G4" s="42">
        <v>94968863.879999995</v>
      </c>
      <c r="H4" s="42">
        <v>3623636.03</v>
      </c>
      <c r="I4" s="42">
        <v>410578.27</v>
      </c>
      <c r="J4" s="42"/>
      <c r="K4" s="42"/>
      <c r="L4" s="42">
        <v>219885.81</v>
      </c>
      <c r="M4" s="2">
        <f>D4+E4+F4+G4+H4+I4+J4+K4+L4</f>
        <v>184010301.42000002</v>
      </c>
      <c r="N4" s="42">
        <v>0</v>
      </c>
      <c r="O4" s="2">
        <f t="shared" si="1"/>
        <v>184010301.42000002</v>
      </c>
    </row>
    <row r="5" spans="1:15" s="17" customFormat="1" x14ac:dyDescent="0.2">
      <c r="A5" s="13"/>
      <c r="B5" s="14" t="s">
        <v>6</v>
      </c>
      <c r="C5" s="14" t="s">
        <v>3</v>
      </c>
      <c r="D5" s="42">
        <v>398092.99</v>
      </c>
      <c r="E5" s="42">
        <v>24237.79</v>
      </c>
      <c r="F5" s="42"/>
      <c r="G5" s="42">
        <v>80766.399999999994</v>
      </c>
      <c r="H5" s="42">
        <v>627017.9</v>
      </c>
      <c r="I5" s="42"/>
      <c r="J5" s="42"/>
      <c r="K5" s="42"/>
      <c r="L5" s="42"/>
      <c r="M5" s="2">
        <f t="shared" ref="M5:M34" si="2">D5+E5+F5+G5+H5+I5+J5+K5+L5</f>
        <v>1130115.08</v>
      </c>
      <c r="N5" s="42">
        <v>0</v>
      </c>
      <c r="O5" s="2">
        <f t="shared" si="1"/>
        <v>1130115.08</v>
      </c>
    </row>
    <row r="6" spans="1:15" x14ac:dyDescent="0.2">
      <c r="A6" s="13"/>
      <c r="B6" s="14" t="s">
        <v>7</v>
      </c>
      <c r="C6" s="14" t="s">
        <v>5</v>
      </c>
      <c r="D6" s="42">
        <v>88875.27</v>
      </c>
      <c r="E6" s="42"/>
      <c r="F6" s="42">
        <v>121541.51</v>
      </c>
      <c r="G6" s="42">
        <v>9249.68</v>
      </c>
      <c r="H6" s="42"/>
      <c r="I6" s="42"/>
      <c r="J6" s="42"/>
      <c r="K6" s="42"/>
      <c r="L6" s="42"/>
      <c r="M6" s="2">
        <f t="shared" si="2"/>
        <v>219666.46</v>
      </c>
      <c r="N6" s="42">
        <v>0</v>
      </c>
      <c r="O6" s="2">
        <f t="shared" si="1"/>
        <v>219666.46</v>
      </c>
    </row>
    <row r="7" spans="1:15" x14ac:dyDescent="0.2">
      <c r="A7" s="13"/>
      <c r="B7" s="14" t="s">
        <v>8</v>
      </c>
      <c r="C7" s="14" t="s">
        <v>9</v>
      </c>
      <c r="D7" s="3">
        <f t="shared" ref="D7:L7" si="3">D8+D9+D10+D11+D12+D13</f>
        <v>8444661.7400000002</v>
      </c>
      <c r="E7" s="3">
        <f t="shared" si="3"/>
        <v>258814.65000000002</v>
      </c>
      <c r="F7" s="3">
        <f t="shared" si="3"/>
        <v>25506201.370000001</v>
      </c>
      <c r="G7" s="3">
        <f t="shared" si="3"/>
        <v>33497881.880000003</v>
      </c>
      <c r="H7" s="3">
        <f t="shared" si="3"/>
        <v>875454.17999999993</v>
      </c>
      <c r="I7" s="3">
        <f t="shared" si="3"/>
        <v>30303.41</v>
      </c>
      <c r="J7" s="3">
        <f t="shared" si="3"/>
        <v>0</v>
      </c>
      <c r="K7" s="3">
        <f t="shared" si="3"/>
        <v>0</v>
      </c>
      <c r="L7" s="3">
        <f t="shared" si="3"/>
        <v>29909.880000000005</v>
      </c>
      <c r="M7" s="3">
        <f>D7+E7+F7+G7+H7+I7+J7+K7+L7</f>
        <v>68643227.110000014</v>
      </c>
      <c r="N7" s="46">
        <v>0</v>
      </c>
      <c r="O7" s="3">
        <f t="shared" si="1"/>
        <v>68643227.110000014</v>
      </c>
    </row>
    <row r="8" spans="1:15" x14ac:dyDescent="0.2">
      <c r="A8" s="13"/>
      <c r="B8" s="14"/>
      <c r="C8" s="14" t="s">
        <v>10</v>
      </c>
      <c r="D8" s="42">
        <v>9017754.3599999994</v>
      </c>
      <c r="E8" s="42">
        <v>281180.27</v>
      </c>
      <c r="F8" s="42">
        <v>15178050.32</v>
      </c>
      <c r="G8" s="42">
        <v>34756490.740000002</v>
      </c>
      <c r="H8" s="42">
        <v>931902.75</v>
      </c>
      <c r="I8" s="42">
        <v>30303.41</v>
      </c>
      <c r="J8" s="42"/>
      <c r="K8" s="42"/>
      <c r="L8" s="42">
        <v>33577.730000000003</v>
      </c>
      <c r="M8" s="2">
        <f t="shared" si="2"/>
        <v>60229259.579999991</v>
      </c>
      <c r="N8" s="42">
        <v>0</v>
      </c>
      <c r="O8" s="2">
        <f t="shared" si="1"/>
        <v>60229259.579999991</v>
      </c>
    </row>
    <row r="9" spans="1:15" x14ac:dyDescent="0.2">
      <c r="A9" s="13"/>
      <c r="B9" s="14"/>
      <c r="C9" s="14" t="s">
        <v>11</v>
      </c>
      <c r="D9" s="42">
        <v>273288.82</v>
      </c>
      <c r="E9" s="42">
        <v>24.82</v>
      </c>
      <c r="F9" s="42">
        <v>12650748.27</v>
      </c>
      <c r="G9" s="42">
        <v>4851131.25</v>
      </c>
      <c r="H9" s="42">
        <v>10765</v>
      </c>
      <c r="I9" s="42"/>
      <c r="J9" s="42"/>
      <c r="K9" s="42"/>
      <c r="L9" s="42"/>
      <c r="M9" s="2">
        <f t="shared" si="2"/>
        <v>17785958.16</v>
      </c>
      <c r="N9" s="42">
        <v>0</v>
      </c>
      <c r="O9" s="2">
        <f t="shared" si="1"/>
        <v>17785958.16</v>
      </c>
    </row>
    <row r="10" spans="1:15" x14ac:dyDescent="0.2">
      <c r="A10" s="13"/>
      <c r="B10" s="14"/>
      <c r="C10" s="14" t="s">
        <v>12</v>
      </c>
      <c r="D10" s="42">
        <v>-846381.44</v>
      </c>
      <c r="E10" s="42">
        <v>-22390.44</v>
      </c>
      <c r="F10" s="42">
        <v>-2322597.2200000002</v>
      </c>
      <c r="G10" s="42">
        <v>-6109740.1100000003</v>
      </c>
      <c r="H10" s="42">
        <v>-67213.570000000007</v>
      </c>
      <c r="I10" s="42"/>
      <c r="J10" s="42"/>
      <c r="K10" s="42"/>
      <c r="L10" s="42"/>
      <c r="M10" s="2">
        <f t="shared" si="2"/>
        <v>-9368322.7800000012</v>
      </c>
      <c r="N10" s="42">
        <v>0</v>
      </c>
      <c r="O10" s="2">
        <f t="shared" si="1"/>
        <v>-9368322.7800000012</v>
      </c>
    </row>
    <row r="11" spans="1:15" x14ac:dyDescent="0.2">
      <c r="A11" s="13"/>
      <c r="B11" s="14"/>
      <c r="C11" s="14" t="s">
        <v>13</v>
      </c>
      <c r="D11" s="42"/>
      <c r="E11" s="42"/>
      <c r="F11" s="42"/>
      <c r="G11" s="42"/>
      <c r="H11" s="42"/>
      <c r="I11" s="42"/>
      <c r="J11" s="42"/>
      <c r="K11" s="42"/>
      <c r="L11" s="42"/>
      <c r="M11" s="2">
        <f t="shared" si="2"/>
        <v>0</v>
      </c>
      <c r="N11" s="42">
        <v>0</v>
      </c>
      <c r="O11" s="2">
        <f t="shared" si="1"/>
        <v>0</v>
      </c>
    </row>
    <row r="12" spans="1:15" x14ac:dyDescent="0.2">
      <c r="A12" s="13"/>
      <c r="B12" s="14"/>
      <c r="C12" s="14" t="s">
        <v>14</v>
      </c>
      <c r="D12" s="42"/>
      <c r="E12" s="42"/>
      <c r="F12" s="42"/>
      <c r="G12" s="42"/>
      <c r="H12" s="42"/>
      <c r="I12" s="42"/>
      <c r="J12" s="42"/>
      <c r="K12" s="42"/>
      <c r="L12" s="42"/>
      <c r="M12" s="2">
        <f t="shared" si="2"/>
        <v>0</v>
      </c>
      <c r="N12" s="42">
        <v>0</v>
      </c>
      <c r="O12" s="2">
        <f t="shared" si="1"/>
        <v>0</v>
      </c>
    </row>
    <row r="13" spans="1:15" x14ac:dyDescent="0.2">
      <c r="A13" s="13"/>
      <c r="B13" s="14"/>
      <c r="C13" s="14" t="s">
        <v>76</v>
      </c>
      <c r="D13" s="42"/>
      <c r="E13" s="42"/>
      <c r="F13" s="42"/>
      <c r="G13" s="42"/>
      <c r="H13" s="42"/>
      <c r="I13" s="42"/>
      <c r="J13" s="42"/>
      <c r="K13" s="42"/>
      <c r="L13" s="42">
        <v>-3667.85</v>
      </c>
      <c r="M13" s="2">
        <f t="shared" si="2"/>
        <v>-3667.85</v>
      </c>
      <c r="N13" s="42">
        <v>0</v>
      </c>
      <c r="O13" s="2">
        <f t="shared" si="1"/>
        <v>-3667.85</v>
      </c>
    </row>
    <row r="14" spans="1:15" x14ac:dyDescent="0.2">
      <c r="A14" s="13"/>
      <c r="B14" s="14" t="s">
        <v>15</v>
      </c>
      <c r="C14" s="14" t="s">
        <v>16</v>
      </c>
      <c r="D14" s="3">
        <f t="shared" ref="D14:L14" si="4">D15+D16+D17+D18+D19+D20</f>
        <v>3148624.1</v>
      </c>
      <c r="E14" s="3">
        <f t="shared" si="4"/>
        <v>19407.490000000002</v>
      </c>
      <c r="F14" s="3">
        <f t="shared" si="4"/>
        <v>4800874.9800000004</v>
      </c>
      <c r="G14" s="3">
        <f t="shared" si="4"/>
        <v>10704064.17</v>
      </c>
      <c r="H14" s="3">
        <f t="shared" si="4"/>
        <v>1111912.4100000001</v>
      </c>
      <c r="I14" s="3">
        <f t="shared" si="4"/>
        <v>1708.71</v>
      </c>
      <c r="J14" s="3">
        <f t="shared" si="4"/>
        <v>0</v>
      </c>
      <c r="K14" s="3">
        <f t="shared" si="4"/>
        <v>0</v>
      </c>
      <c r="L14" s="3">
        <f t="shared" si="4"/>
        <v>30347.38</v>
      </c>
      <c r="M14" s="3">
        <f>D14+E14+F14+G14+H14+I14+J14+K14+L14</f>
        <v>19816939.240000002</v>
      </c>
      <c r="N14" s="46">
        <v>0</v>
      </c>
      <c r="O14" s="3">
        <f t="shared" si="1"/>
        <v>19816939.240000002</v>
      </c>
    </row>
    <row r="15" spans="1:15" x14ac:dyDescent="0.2">
      <c r="A15" s="13"/>
      <c r="B15" s="14"/>
      <c r="C15" s="14" t="s">
        <v>17</v>
      </c>
      <c r="D15" s="42">
        <v>1511323.51</v>
      </c>
      <c r="E15" s="42"/>
      <c r="F15" s="42">
        <v>0</v>
      </c>
      <c r="G15" s="42">
        <v>292143.73</v>
      </c>
      <c r="H15" s="42">
        <v>623469.38</v>
      </c>
      <c r="I15" s="42"/>
      <c r="J15" s="42"/>
      <c r="K15" s="42"/>
      <c r="L15" s="42">
        <v>27198.7</v>
      </c>
      <c r="M15" s="2">
        <f t="shared" si="2"/>
        <v>2454135.3200000003</v>
      </c>
      <c r="N15" s="42">
        <v>0</v>
      </c>
      <c r="O15" s="2">
        <f t="shared" si="1"/>
        <v>2454135.3200000003</v>
      </c>
    </row>
    <row r="16" spans="1:15" x14ac:dyDescent="0.2">
      <c r="A16" s="13"/>
      <c r="B16" s="14"/>
      <c r="C16" s="14" t="s">
        <v>18</v>
      </c>
      <c r="D16" s="42"/>
      <c r="E16" s="42"/>
      <c r="F16" s="42"/>
      <c r="G16" s="42"/>
      <c r="H16" s="42"/>
      <c r="I16" s="42"/>
      <c r="J16" s="42"/>
      <c r="K16" s="42"/>
      <c r="L16" s="42"/>
      <c r="M16" s="2">
        <f t="shared" si="2"/>
        <v>0</v>
      </c>
      <c r="N16" s="42">
        <v>0</v>
      </c>
      <c r="O16" s="2">
        <f t="shared" si="1"/>
        <v>0</v>
      </c>
    </row>
    <row r="17" spans="1:15" x14ac:dyDescent="0.2">
      <c r="A17" s="13"/>
      <c r="B17" s="14"/>
      <c r="C17" s="14" t="s">
        <v>19</v>
      </c>
      <c r="D17" s="42"/>
      <c r="E17" s="42"/>
      <c r="F17" s="42"/>
      <c r="G17" s="42"/>
      <c r="H17" s="42"/>
      <c r="I17" s="42"/>
      <c r="J17" s="42"/>
      <c r="K17" s="42"/>
      <c r="L17" s="42"/>
      <c r="M17" s="2">
        <f t="shared" si="2"/>
        <v>0</v>
      </c>
      <c r="N17" s="42">
        <v>0</v>
      </c>
      <c r="O17" s="2">
        <f t="shared" si="1"/>
        <v>0</v>
      </c>
    </row>
    <row r="18" spans="1:15" x14ac:dyDescent="0.2">
      <c r="A18" s="13"/>
      <c r="B18" s="14"/>
      <c r="C18" s="14" t="s">
        <v>20</v>
      </c>
      <c r="D18" s="42"/>
      <c r="E18" s="42"/>
      <c r="F18" s="42"/>
      <c r="G18" s="42"/>
      <c r="H18" s="42"/>
      <c r="I18" s="42"/>
      <c r="J18" s="42"/>
      <c r="K18" s="42"/>
      <c r="L18" s="42"/>
      <c r="M18" s="2">
        <f t="shared" si="2"/>
        <v>0</v>
      </c>
      <c r="N18" s="42">
        <v>0</v>
      </c>
      <c r="O18" s="2">
        <f t="shared" si="1"/>
        <v>0</v>
      </c>
    </row>
    <row r="19" spans="1:15" x14ac:dyDescent="0.2">
      <c r="A19" s="13"/>
      <c r="B19" s="14"/>
      <c r="C19" s="14" t="s">
        <v>21</v>
      </c>
      <c r="D19" s="42"/>
      <c r="E19" s="42"/>
      <c r="F19" s="42"/>
      <c r="G19" s="42"/>
      <c r="H19" s="42"/>
      <c r="I19" s="42"/>
      <c r="J19" s="42"/>
      <c r="K19" s="42"/>
      <c r="L19" s="42"/>
      <c r="M19" s="2">
        <f t="shared" si="2"/>
        <v>0</v>
      </c>
      <c r="N19" s="42">
        <v>0</v>
      </c>
      <c r="O19" s="2">
        <f t="shared" si="1"/>
        <v>0</v>
      </c>
    </row>
    <row r="20" spans="1:15" x14ac:dyDescent="0.2">
      <c r="A20" s="13"/>
      <c r="B20" s="14"/>
      <c r="C20" s="14" t="s">
        <v>72</v>
      </c>
      <c r="D20" s="42">
        <v>1637300.59</v>
      </c>
      <c r="E20" s="42">
        <v>19407.490000000002</v>
      </c>
      <c r="F20" s="42">
        <v>4800874.9800000004</v>
      </c>
      <c r="G20" s="42">
        <v>10411920.439999999</v>
      </c>
      <c r="H20" s="42">
        <v>488443.03</v>
      </c>
      <c r="I20" s="42">
        <v>1708.71</v>
      </c>
      <c r="J20" s="42"/>
      <c r="K20" s="42"/>
      <c r="L20" s="42">
        <v>3148.68</v>
      </c>
      <c r="M20" s="2">
        <f t="shared" si="2"/>
        <v>17362803.920000002</v>
      </c>
      <c r="N20" s="42">
        <v>0</v>
      </c>
      <c r="O20" s="2">
        <f t="shared" si="1"/>
        <v>17362803.920000002</v>
      </c>
    </row>
    <row r="21" spans="1:15" x14ac:dyDescent="0.2">
      <c r="A21" s="13"/>
      <c r="B21" s="14" t="s">
        <v>22</v>
      </c>
      <c r="C21" s="14" t="s">
        <v>23</v>
      </c>
      <c r="D21" s="42">
        <v>1363372.38</v>
      </c>
      <c r="E21" s="42">
        <v>28401.02</v>
      </c>
      <c r="F21" s="42">
        <v>4609.55</v>
      </c>
      <c r="G21" s="42">
        <v>2244826.1800000002</v>
      </c>
      <c r="H21" s="42">
        <v>119005.06</v>
      </c>
      <c r="I21" s="42">
        <v>35502.839999999997</v>
      </c>
      <c r="J21" s="42"/>
      <c r="K21" s="42"/>
      <c r="L21" s="42">
        <v>233489.31</v>
      </c>
      <c r="M21" s="2">
        <f t="shared" si="2"/>
        <v>4029206.34</v>
      </c>
      <c r="N21" s="42">
        <v>0</v>
      </c>
      <c r="O21" s="2">
        <f t="shared" si="1"/>
        <v>4029206.34</v>
      </c>
    </row>
    <row r="22" spans="1:15" x14ac:dyDescent="0.2">
      <c r="A22" s="13" t="s">
        <v>24</v>
      </c>
      <c r="B22" s="14"/>
      <c r="C22" s="20" t="s">
        <v>25</v>
      </c>
      <c r="D22" s="3">
        <f t="shared" ref="D22:L22" si="5">D23+D24+D25+D26+D34</f>
        <v>30336112.640000001</v>
      </c>
      <c r="E22" s="3">
        <f t="shared" si="5"/>
        <v>2751025.8000000003</v>
      </c>
      <c r="F22" s="3">
        <f t="shared" si="5"/>
        <v>68988475.909999996</v>
      </c>
      <c r="G22" s="3">
        <f t="shared" si="5"/>
        <v>107982021.66999999</v>
      </c>
      <c r="H22" s="3">
        <f t="shared" si="5"/>
        <v>4574533.25</v>
      </c>
      <c r="I22" s="3">
        <f t="shared" si="5"/>
        <v>256208.29</v>
      </c>
      <c r="J22" s="3">
        <f t="shared" si="5"/>
        <v>0</v>
      </c>
      <c r="K22" s="3">
        <f t="shared" si="5"/>
        <v>0</v>
      </c>
      <c r="L22" s="3">
        <f t="shared" si="5"/>
        <v>331943.67999999999</v>
      </c>
      <c r="M22" s="3">
        <f>D22+E22+F22+G22+H22+I22+J22+K22+L22</f>
        <v>215220321.23999998</v>
      </c>
      <c r="N22" s="46"/>
      <c r="O22" s="3">
        <f t="shared" si="1"/>
        <v>215220321.23999998</v>
      </c>
    </row>
    <row r="23" spans="1:15" x14ac:dyDescent="0.2">
      <c r="A23" s="13"/>
      <c r="B23" s="14" t="s">
        <v>2</v>
      </c>
      <c r="C23" s="14" t="s">
        <v>26</v>
      </c>
      <c r="D23" s="42">
        <v>5258628.49</v>
      </c>
      <c r="E23" s="42">
        <v>1882243.64</v>
      </c>
      <c r="F23" s="42">
        <v>0</v>
      </c>
      <c r="G23" s="42">
        <v>218237.64</v>
      </c>
      <c r="H23" s="42">
        <v>1193829.93</v>
      </c>
      <c r="I23" s="42">
        <v>1828.97</v>
      </c>
      <c r="J23" s="42"/>
      <c r="K23" s="42"/>
      <c r="L23" s="42">
        <v>219885.81</v>
      </c>
      <c r="M23" s="2">
        <f t="shared" si="2"/>
        <v>8774654.4800000004</v>
      </c>
      <c r="N23" s="42">
        <v>0</v>
      </c>
      <c r="O23" s="2">
        <f t="shared" si="1"/>
        <v>8774654.4800000004</v>
      </c>
    </row>
    <row r="24" spans="1:15" x14ac:dyDescent="0.2">
      <c r="A24" s="13"/>
      <c r="B24" s="14" t="s">
        <v>6</v>
      </c>
      <c r="C24" s="14" t="s">
        <v>27</v>
      </c>
      <c r="D24" s="42">
        <v>2638844.8199999998</v>
      </c>
      <c r="E24" s="42">
        <v>199833.56</v>
      </c>
      <c r="F24" s="42">
        <v>8426584.1799999997</v>
      </c>
      <c r="G24" s="42">
        <v>18055781.530000001</v>
      </c>
      <c r="H24" s="42">
        <v>927493.14</v>
      </c>
      <c r="I24" s="42">
        <v>33446.5</v>
      </c>
      <c r="J24" s="42"/>
      <c r="K24" s="42"/>
      <c r="L24" s="42">
        <v>41754.79</v>
      </c>
      <c r="M24" s="2">
        <f t="shared" si="2"/>
        <v>30323738.52</v>
      </c>
      <c r="N24" s="42">
        <v>0</v>
      </c>
      <c r="O24" s="2">
        <f t="shared" si="1"/>
        <v>30323738.52</v>
      </c>
    </row>
    <row r="25" spans="1:15" x14ac:dyDescent="0.2">
      <c r="A25" s="13"/>
      <c r="B25" s="14" t="s">
        <v>7</v>
      </c>
      <c r="C25" s="14" t="s">
        <v>28</v>
      </c>
      <c r="D25" s="42">
        <v>4600012.9800000004</v>
      </c>
      <c r="E25" s="42">
        <v>272157.17</v>
      </c>
      <c r="F25" s="42">
        <v>20581625.640000001</v>
      </c>
      <c r="G25" s="42">
        <v>26328783.41</v>
      </c>
      <c r="H25" s="42">
        <v>90039.91</v>
      </c>
      <c r="I25" s="42"/>
      <c r="J25" s="42"/>
      <c r="K25" s="42"/>
      <c r="L25" s="42"/>
      <c r="M25" s="2">
        <f t="shared" si="2"/>
        <v>51872619.109999999</v>
      </c>
      <c r="N25" s="42">
        <v>0</v>
      </c>
      <c r="O25" s="2">
        <f t="shared" si="1"/>
        <v>51872619.109999999</v>
      </c>
    </row>
    <row r="26" spans="1:15" x14ac:dyDescent="0.2">
      <c r="A26" s="13"/>
      <c r="B26" s="14" t="s">
        <v>8</v>
      </c>
      <c r="C26" s="14" t="s">
        <v>29</v>
      </c>
      <c r="D26" s="3">
        <f t="shared" ref="D26:L26" si="6">D27+D28+D29+D30+D31+D32+D33</f>
        <v>17838626.350000001</v>
      </c>
      <c r="E26" s="3">
        <f t="shared" si="6"/>
        <v>396791.43</v>
      </c>
      <c r="F26" s="3">
        <f t="shared" si="6"/>
        <v>39980266.090000004</v>
      </c>
      <c r="G26" s="3">
        <f t="shared" si="6"/>
        <v>62573391.089999996</v>
      </c>
      <c r="H26" s="3">
        <f t="shared" si="6"/>
        <v>2363170.27</v>
      </c>
      <c r="I26" s="3">
        <f t="shared" si="6"/>
        <v>220932.82</v>
      </c>
      <c r="J26" s="3">
        <f t="shared" si="6"/>
        <v>0</v>
      </c>
      <c r="K26" s="3">
        <f t="shared" si="6"/>
        <v>0</v>
      </c>
      <c r="L26" s="3">
        <f t="shared" si="6"/>
        <v>70303.08</v>
      </c>
      <c r="M26" s="3">
        <f>D26+E26+F26+G26+H26+I26+J26+K26+L26</f>
        <v>123443481.13</v>
      </c>
      <c r="N26" s="46">
        <v>0</v>
      </c>
      <c r="O26" s="3">
        <f t="shared" si="1"/>
        <v>123443481.13</v>
      </c>
    </row>
    <row r="27" spans="1:15" x14ac:dyDescent="0.2">
      <c r="A27" s="13"/>
      <c r="B27" s="14"/>
      <c r="C27" s="14" t="s">
        <v>10</v>
      </c>
      <c r="D27" s="42">
        <v>16910171.800000001</v>
      </c>
      <c r="E27" s="42">
        <v>396579.25</v>
      </c>
      <c r="F27" s="42">
        <v>28018397.41</v>
      </c>
      <c r="G27" s="42">
        <v>56412229.659999996</v>
      </c>
      <c r="H27" s="42">
        <v>2073409.01</v>
      </c>
      <c r="I27" s="42">
        <v>220932.82</v>
      </c>
      <c r="J27" s="42"/>
      <c r="K27" s="42"/>
      <c r="L27" s="42">
        <v>70303.08</v>
      </c>
      <c r="M27" s="2">
        <f t="shared" si="2"/>
        <v>104102023.03</v>
      </c>
      <c r="N27" s="42">
        <v>0</v>
      </c>
      <c r="O27" s="2">
        <f t="shared" si="1"/>
        <v>104102023.03</v>
      </c>
    </row>
    <row r="28" spans="1:15" x14ac:dyDescent="0.2">
      <c r="A28" s="13"/>
      <c r="B28" s="14"/>
      <c r="C28" s="14" t="s">
        <v>11</v>
      </c>
      <c r="D28" s="42">
        <v>634093.98</v>
      </c>
      <c r="E28" s="42">
        <v>212.18</v>
      </c>
      <c r="F28" s="42">
        <v>11961868.68</v>
      </c>
      <c r="G28" s="42">
        <v>6088063.54</v>
      </c>
      <c r="H28" s="42"/>
      <c r="I28" s="42"/>
      <c r="J28" s="42"/>
      <c r="K28" s="42"/>
      <c r="L28" s="42"/>
      <c r="M28" s="2">
        <f t="shared" si="2"/>
        <v>18684238.379999999</v>
      </c>
      <c r="N28" s="42">
        <v>0</v>
      </c>
      <c r="O28" s="2">
        <f t="shared" si="1"/>
        <v>18684238.379999999</v>
      </c>
    </row>
    <row r="29" spans="1:15" x14ac:dyDescent="0.2">
      <c r="A29" s="13"/>
      <c r="B29" s="14"/>
      <c r="C29" s="14" t="s">
        <v>73</v>
      </c>
      <c r="D29" s="42">
        <v>294360.57</v>
      </c>
      <c r="E29" s="42">
        <v>0</v>
      </c>
      <c r="F29" s="42"/>
      <c r="G29" s="42">
        <v>73097.89</v>
      </c>
      <c r="H29" s="42">
        <v>289761.26</v>
      </c>
      <c r="I29" s="42"/>
      <c r="J29" s="42"/>
      <c r="K29" s="42"/>
      <c r="L29" s="42"/>
      <c r="M29" s="2">
        <f t="shared" si="2"/>
        <v>657219.72</v>
      </c>
      <c r="N29" s="42">
        <v>0</v>
      </c>
      <c r="O29" s="2">
        <f t="shared" si="1"/>
        <v>657219.72</v>
      </c>
    </row>
    <row r="30" spans="1:15" x14ac:dyDescent="0.2">
      <c r="A30" s="13"/>
      <c r="B30" s="14"/>
      <c r="C30" s="14" t="s">
        <v>30</v>
      </c>
      <c r="D30" s="42"/>
      <c r="E30" s="42"/>
      <c r="F30" s="42"/>
      <c r="G30" s="42"/>
      <c r="H30" s="42"/>
      <c r="I30" s="42"/>
      <c r="J30" s="42"/>
      <c r="K30" s="42"/>
      <c r="L30" s="42"/>
      <c r="M30" s="2">
        <f t="shared" si="2"/>
        <v>0</v>
      </c>
      <c r="N30" s="42">
        <v>0</v>
      </c>
      <c r="O30" s="2">
        <f t="shared" si="1"/>
        <v>0</v>
      </c>
    </row>
    <row r="31" spans="1:15" x14ac:dyDescent="0.2">
      <c r="A31" s="13"/>
      <c r="B31" s="14"/>
      <c r="C31" s="14" t="s">
        <v>31</v>
      </c>
      <c r="D31" s="42"/>
      <c r="E31" s="42"/>
      <c r="F31" s="42"/>
      <c r="G31" s="42"/>
      <c r="H31" s="42"/>
      <c r="I31" s="42"/>
      <c r="J31" s="42"/>
      <c r="K31" s="42"/>
      <c r="L31" s="42"/>
      <c r="M31" s="2">
        <f t="shared" si="2"/>
        <v>0</v>
      </c>
      <c r="N31" s="42">
        <v>0</v>
      </c>
      <c r="O31" s="2">
        <f t="shared" si="1"/>
        <v>0</v>
      </c>
    </row>
    <row r="32" spans="1:15" x14ac:dyDescent="0.2">
      <c r="A32" s="13"/>
      <c r="B32" s="14"/>
      <c r="C32" s="14" t="s">
        <v>32</v>
      </c>
      <c r="D32" s="42"/>
      <c r="E32" s="42"/>
      <c r="F32" s="42"/>
      <c r="G32" s="42"/>
      <c r="H32" s="42"/>
      <c r="I32" s="42"/>
      <c r="J32" s="42"/>
      <c r="K32" s="42"/>
      <c r="L32" s="42"/>
      <c r="M32" s="2">
        <f t="shared" si="2"/>
        <v>0</v>
      </c>
      <c r="N32" s="42">
        <v>0</v>
      </c>
      <c r="O32" s="2">
        <f t="shared" si="1"/>
        <v>0</v>
      </c>
    </row>
    <row r="33" spans="1:16" x14ac:dyDescent="0.2">
      <c r="A33" s="13"/>
      <c r="B33" s="14"/>
      <c r="C33" s="14" t="s">
        <v>33</v>
      </c>
      <c r="D33" s="42"/>
      <c r="E33" s="42"/>
      <c r="F33" s="42"/>
      <c r="G33" s="42"/>
      <c r="H33" s="42"/>
      <c r="I33" s="42"/>
      <c r="J33" s="42"/>
      <c r="K33" s="42"/>
      <c r="L33" s="42"/>
      <c r="M33" s="2">
        <f t="shared" si="2"/>
        <v>0</v>
      </c>
      <c r="N33" s="42">
        <v>0</v>
      </c>
      <c r="O33" s="2">
        <f t="shared" si="1"/>
        <v>0</v>
      </c>
    </row>
    <row r="34" spans="1:16" x14ac:dyDescent="0.2">
      <c r="A34" s="13"/>
      <c r="B34" s="14" t="s">
        <v>15</v>
      </c>
      <c r="C34" s="14" t="s">
        <v>34</v>
      </c>
      <c r="D34" s="42">
        <v>0</v>
      </c>
      <c r="E34" s="42">
        <v>0</v>
      </c>
      <c r="F34" s="42"/>
      <c r="G34" s="42">
        <v>805828</v>
      </c>
      <c r="H34" s="42">
        <v>0</v>
      </c>
      <c r="I34" s="42">
        <v>0</v>
      </c>
      <c r="J34" s="42"/>
      <c r="K34" s="42"/>
      <c r="L34" s="42">
        <v>0</v>
      </c>
      <c r="M34" s="2">
        <f t="shared" si="2"/>
        <v>805828</v>
      </c>
      <c r="N34" s="42">
        <v>0</v>
      </c>
      <c r="O34" s="2">
        <f t="shared" si="1"/>
        <v>805828</v>
      </c>
    </row>
    <row r="35" spans="1:16" x14ac:dyDescent="0.2">
      <c r="A35" s="47" t="s">
        <v>35</v>
      </c>
      <c r="B35" s="43"/>
      <c r="C35" s="22" t="s">
        <v>36</v>
      </c>
      <c r="D35" s="48">
        <f t="shared" ref="D35:O35" si="7">D3-D22</f>
        <v>8408099.6200000048</v>
      </c>
      <c r="E35" s="48">
        <f t="shared" si="7"/>
        <v>1204201.3900000001</v>
      </c>
      <c r="F35" s="48">
        <f t="shared" si="7"/>
        <v>17307136.909999996</v>
      </c>
      <c r="G35" s="48">
        <f>G3-G22</f>
        <v>33523630.520000011</v>
      </c>
      <c r="H35" s="48">
        <f t="shared" si="7"/>
        <v>1782492.3299999991</v>
      </c>
      <c r="I35" s="48">
        <f t="shared" si="7"/>
        <v>221884.93999999997</v>
      </c>
      <c r="J35" s="48">
        <f t="shared" si="7"/>
        <v>0</v>
      </c>
      <c r="K35" s="48">
        <f t="shared" si="7"/>
        <v>0</v>
      </c>
      <c r="L35" s="48">
        <f t="shared" si="7"/>
        <v>181688.7</v>
      </c>
      <c r="M35" s="48">
        <f t="shared" si="7"/>
        <v>62629134.409999996</v>
      </c>
      <c r="N35" s="48">
        <f t="shared" si="7"/>
        <v>0</v>
      </c>
      <c r="O35" s="48">
        <f t="shared" si="7"/>
        <v>62629134.409999996</v>
      </c>
    </row>
    <row r="36" spans="1:16" x14ac:dyDescent="0.2">
      <c r="A36" s="13"/>
      <c r="B36" s="14"/>
      <c r="C36" s="20"/>
      <c r="D36" s="49"/>
      <c r="E36" s="49"/>
      <c r="F36" s="49"/>
      <c r="G36" s="49"/>
      <c r="H36" s="49"/>
      <c r="I36" s="49"/>
      <c r="J36" s="49"/>
      <c r="K36" s="49"/>
      <c r="L36" s="49"/>
      <c r="M36" s="5"/>
      <c r="N36" s="49"/>
      <c r="O36" s="5"/>
    </row>
    <row r="37" spans="1:16" s="17" customFormat="1" x14ac:dyDescent="0.2">
      <c r="A37" s="13"/>
      <c r="B37" s="14"/>
      <c r="C37" s="20"/>
      <c r="D37" s="49"/>
      <c r="E37" s="49"/>
      <c r="F37" s="49"/>
      <c r="G37" s="49"/>
      <c r="H37" s="49"/>
      <c r="I37" s="49"/>
      <c r="J37" s="49"/>
      <c r="K37" s="49"/>
      <c r="L37" s="49"/>
      <c r="M37" s="5"/>
      <c r="N37" s="49"/>
      <c r="O37" s="5"/>
    </row>
    <row r="38" spans="1:16" x14ac:dyDescent="0.2">
      <c r="A38" s="13"/>
      <c r="B38" s="14"/>
      <c r="C38" s="14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</row>
    <row r="39" spans="1:16" x14ac:dyDescent="0.2">
      <c r="A39" s="13" t="s">
        <v>41</v>
      </c>
      <c r="B39" s="14"/>
      <c r="C39" s="20" t="s">
        <v>42</v>
      </c>
      <c r="D39" s="50"/>
      <c r="E39" s="50"/>
      <c r="F39" s="50"/>
      <c r="G39" s="51"/>
      <c r="H39" s="50"/>
      <c r="I39" s="50"/>
      <c r="J39" s="50"/>
      <c r="K39" s="50"/>
      <c r="L39" s="50"/>
      <c r="M39" s="3">
        <f>M40+M41+M42+M43+M44+M45</f>
        <v>42771754.850000001</v>
      </c>
      <c r="N39" s="7">
        <f>N40+N41+N42+N43+N44+N45</f>
        <v>0</v>
      </c>
      <c r="O39" s="3">
        <f>O40+O41+O42+O43+O44+O45</f>
        <v>42771754.850000001</v>
      </c>
    </row>
    <row r="40" spans="1:16" x14ac:dyDescent="0.2">
      <c r="A40" s="13"/>
      <c r="B40" s="14" t="s">
        <v>2</v>
      </c>
      <c r="C40" s="14" t="s">
        <v>43</v>
      </c>
      <c r="D40" s="50"/>
      <c r="E40" s="50"/>
      <c r="F40" s="50"/>
      <c r="G40" s="51"/>
      <c r="H40" s="50"/>
      <c r="I40" s="50"/>
      <c r="J40" s="50"/>
      <c r="K40" s="50"/>
      <c r="L40" s="50"/>
      <c r="M40" s="42">
        <v>26512429.300000001</v>
      </c>
      <c r="N40" s="42"/>
      <c r="O40" s="42">
        <v>26512429.300000001</v>
      </c>
    </row>
    <row r="41" spans="1:16" x14ac:dyDescent="0.2">
      <c r="A41" s="13"/>
      <c r="B41" s="14" t="s">
        <v>6</v>
      </c>
      <c r="C41" s="14" t="s">
        <v>44</v>
      </c>
      <c r="D41" s="50"/>
      <c r="E41" s="50"/>
      <c r="F41" s="50"/>
      <c r="G41" s="51"/>
      <c r="H41" s="50"/>
      <c r="I41" s="50"/>
      <c r="J41" s="50"/>
      <c r="K41" s="50"/>
      <c r="L41" s="50"/>
      <c r="M41" s="42">
        <v>15316799.890000001</v>
      </c>
      <c r="N41" s="42"/>
      <c r="O41" s="42">
        <v>15316799.890000001</v>
      </c>
      <c r="P41" s="35"/>
    </row>
    <row r="42" spans="1:16" s="29" customFormat="1" x14ac:dyDescent="0.2">
      <c r="A42" s="13"/>
      <c r="B42" s="14" t="s">
        <v>7</v>
      </c>
      <c r="C42" s="14" t="s">
        <v>45</v>
      </c>
      <c r="D42" s="50"/>
      <c r="E42" s="50"/>
      <c r="F42" s="50"/>
      <c r="G42" s="51"/>
      <c r="H42" s="50"/>
      <c r="I42" s="50"/>
      <c r="J42" s="50"/>
      <c r="K42" s="50"/>
      <c r="L42" s="50"/>
      <c r="M42" s="42"/>
      <c r="N42" s="42"/>
      <c r="O42" s="42"/>
      <c r="P42" s="36"/>
    </row>
    <row r="43" spans="1:16" s="29" customFormat="1" x14ac:dyDescent="0.2">
      <c r="A43" s="13"/>
      <c r="B43" s="14" t="s">
        <v>8</v>
      </c>
      <c r="C43" s="14" t="s">
        <v>46</v>
      </c>
      <c r="D43" s="50"/>
      <c r="E43" s="50"/>
      <c r="F43" s="50"/>
      <c r="G43" s="51"/>
      <c r="H43" s="50"/>
      <c r="I43" s="50"/>
      <c r="J43" s="50"/>
      <c r="K43" s="50"/>
      <c r="L43" s="50"/>
      <c r="M43" s="42">
        <v>686135.85</v>
      </c>
      <c r="N43" s="42"/>
      <c r="O43" s="42">
        <v>686135.85</v>
      </c>
      <c r="P43" s="36"/>
    </row>
    <row r="44" spans="1:16" x14ac:dyDescent="0.2">
      <c r="A44" s="13"/>
      <c r="B44" s="14" t="s">
        <v>15</v>
      </c>
      <c r="C44" s="14" t="s">
        <v>47</v>
      </c>
      <c r="D44" s="50"/>
      <c r="E44" s="50"/>
      <c r="F44" s="50"/>
      <c r="G44" s="51"/>
      <c r="H44" s="50"/>
      <c r="I44" s="50"/>
      <c r="J44" s="50"/>
      <c r="K44" s="50"/>
      <c r="L44" s="50"/>
      <c r="M44" s="42">
        <v>218174.36</v>
      </c>
      <c r="N44" s="42"/>
      <c r="O44" s="42">
        <v>218174.36</v>
      </c>
      <c r="P44" s="35"/>
    </row>
    <row r="45" spans="1:16" x14ac:dyDescent="0.2">
      <c r="A45" s="13"/>
      <c r="B45" s="14" t="s">
        <v>22</v>
      </c>
      <c r="C45" s="14" t="s">
        <v>34</v>
      </c>
      <c r="D45" s="50"/>
      <c r="E45" s="50"/>
      <c r="F45" s="50"/>
      <c r="G45" s="51"/>
      <c r="H45" s="50"/>
      <c r="I45" s="50"/>
      <c r="J45" s="50"/>
      <c r="K45" s="50"/>
      <c r="L45" s="50"/>
      <c r="M45" s="42">
        <v>38215.449999999997</v>
      </c>
      <c r="N45" s="42"/>
      <c r="O45" s="42">
        <v>38215.449999999997</v>
      </c>
      <c r="P45" s="35"/>
    </row>
    <row r="46" spans="1:16" x14ac:dyDescent="0.2">
      <c r="A46" s="13" t="s">
        <v>48</v>
      </c>
      <c r="B46" s="14"/>
      <c r="C46" s="20" t="s">
        <v>49</v>
      </c>
      <c r="D46" s="50"/>
      <c r="E46" s="50"/>
      <c r="F46" s="50"/>
      <c r="G46" s="51"/>
      <c r="H46" s="50"/>
      <c r="I46" s="50"/>
      <c r="J46" s="50"/>
      <c r="K46" s="50"/>
      <c r="L46" s="50"/>
      <c r="M46" s="3">
        <f>M47+M48+M49+M50+M51+M52</f>
        <v>32293396.080000002</v>
      </c>
      <c r="N46" s="3">
        <f>N47+N48+N49+N50+N51+N52</f>
        <v>0</v>
      </c>
      <c r="O46" s="3">
        <f>O47+O48+O49+O50+O51+O52</f>
        <v>32293396.080000002</v>
      </c>
      <c r="P46" s="35"/>
    </row>
    <row r="47" spans="1:16" x14ac:dyDescent="0.2">
      <c r="A47" s="13"/>
      <c r="B47" s="14" t="s">
        <v>2</v>
      </c>
      <c r="C47" s="14" t="s">
        <v>50</v>
      </c>
      <c r="D47" s="50"/>
      <c r="E47" s="50"/>
      <c r="F47" s="50"/>
      <c r="G47" s="50"/>
      <c r="H47" s="50"/>
      <c r="I47" s="50"/>
      <c r="J47" s="50"/>
      <c r="K47" s="50"/>
      <c r="L47" s="50"/>
      <c r="M47" s="42">
        <v>6866707.21</v>
      </c>
      <c r="N47" s="42"/>
      <c r="O47" s="42">
        <v>6866707.21</v>
      </c>
      <c r="P47" s="35"/>
    </row>
    <row r="48" spans="1:16" x14ac:dyDescent="0.2">
      <c r="A48" s="13"/>
      <c r="B48" s="14" t="s">
        <v>6</v>
      </c>
      <c r="C48" s="14" t="s">
        <v>51</v>
      </c>
      <c r="D48" s="50"/>
      <c r="E48" s="50"/>
      <c r="F48" s="50"/>
      <c r="G48" s="50"/>
      <c r="H48" s="50"/>
      <c r="I48" s="50"/>
      <c r="J48" s="50"/>
      <c r="K48" s="50"/>
      <c r="L48" s="50"/>
      <c r="M48" s="42"/>
      <c r="N48" s="42"/>
      <c r="O48" s="42"/>
      <c r="P48" s="35"/>
    </row>
    <row r="49" spans="1:16" s="29" customFormat="1" x14ac:dyDescent="0.2">
      <c r="A49" s="13"/>
      <c r="B49" s="14" t="s">
        <v>7</v>
      </c>
      <c r="C49" s="14" t="s">
        <v>52</v>
      </c>
      <c r="D49" s="50"/>
      <c r="E49" s="50"/>
      <c r="F49" s="50"/>
      <c r="G49" s="50"/>
      <c r="H49" s="50"/>
      <c r="I49" s="50"/>
      <c r="J49" s="50"/>
      <c r="K49" s="50"/>
      <c r="L49" s="50"/>
      <c r="M49" s="42">
        <v>2055500</v>
      </c>
      <c r="N49" s="42"/>
      <c r="O49" s="42">
        <v>2055500</v>
      </c>
      <c r="P49" s="36"/>
    </row>
    <row r="50" spans="1:16" x14ac:dyDescent="0.2">
      <c r="A50" s="13"/>
      <c r="B50" s="14" t="s">
        <v>8</v>
      </c>
      <c r="C50" s="14" t="s">
        <v>53</v>
      </c>
      <c r="D50" s="50"/>
      <c r="E50" s="50"/>
      <c r="F50" s="50"/>
      <c r="G50" s="50"/>
      <c r="H50" s="50"/>
      <c r="I50" s="50"/>
      <c r="J50" s="50"/>
      <c r="K50" s="50"/>
      <c r="L50" s="50"/>
      <c r="M50" s="42"/>
      <c r="N50" s="42"/>
      <c r="O50" s="42"/>
      <c r="P50" s="35"/>
    </row>
    <row r="51" spans="1:16" x14ac:dyDescent="0.2">
      <c r="A51" s="13"/>
      <c r="B51" s="14" t="s">
        <v>15</v>
      </c>
      <c r="C51" s="14" t="s">
        <v>54</v>
      </c>
      <c r="D51" s="50"/>
      <c r="E51" s="50"/>
      <c r="F51" s="50"/>
      <c r="G51" s="50"/>
      <c r="H51" s="50"/>
      <c r="I51" s="50"/>
      <c r="J51" s="50"/>
      <c r="K51" s="50"/>
      <c r="L51" s="50"/>
      <c r="M51" s="42">
        <v>23371188.870000001</v>
      </c>
      <c r="N51" s="42"/>
      <c r="O51" s="42">
        <v>23371188.870000001</v>
      </c>
      <c r="P51" s="35"/>
    </row>
    <row r="52" spans="1:16" x14ac:dyDescent="0.2">
      <c r="A52" s="13"/>
      <c r="B52" s="14" t="s">
        <v>22</v>
      </c>
      <c r="C52" s="14" t="s">
        <v>23</v>
      </c>
      <c r="D52" s="50"/>
      <c r="E52" s="50"/>
      <c r="F52" s="50"/>
      <c r="G52" s="50"/>
      <c r="H52" s="50"/>
      <c r="I52" s="50"/>
      <c r="J52" s="50"/>
      <c r="K52" s="50"/>
      <c r="L52" s="50"/>
      <c r="M52" s="42"/>
      <c r="N52" s="42"/>
      <c r="O52" s="42"/>
      <c r="P52" s="35"/>
    </row>
    <row r="53" spans="1:16" x14ac:dyDescent="0.2">
      <c r="A53" s="13" t="s">
        <v>55</v>
      </c>
      <c r="B53" s="14"/>
      <c r="C53" s="20" t="s">
        <v>56</v>
      </c>
      <c r="D53" s="50"/>
      <c r="E53" s="50"/>
      <c r="F53" s="50"/>
      <c r="G53" s="50"/>
      <c r="H53" s="50"/>
      <c r="I53" s="50"/>
      <c r="J53" s="50"/>
      <c r="K53" s="50"/>
      <c r="L53" s="50"/>
      <c r="M53" s="3">
        <f>M54+M55+M56</f>
        <v>11993294.65</v>
      </c>
      <c r="N53" s="3">
        <f>N54+N55+N56</f>
        <v>0</v>
      </c>
      <c r="O53" s="3">
        <f>O54+O55+O56</f>
        <v>11993294.65</v>
      </c>
      <c r="P53" s="35"/>
    </row>
    <row r="54" spans="1:16" x14ac:dyDescent="0.2">
      <c r="A54" s="13"/>
      <c r="B54" s="14" t="s">
        <v>2</v>
      </c>
      <c r="C54" s="14" t="s">
        <v>57</v>
      </c>
      <c r="D54" s="50"/>
      <c r="E54" s="50"/>
      <c r="F54" s="50"/>
      <c r="G54" s="50"/>
      <c r="H54" s="50"/>
      <c r="I54" s="50"/>
      <c r="J54" s="50"/>
      <c r="K54" s="50"/>
      <c r="L54" s="50"/>
      <c r="M54" s="42">
        <v>24103.91</v>
      </c>
      <c r="N54" s="42"/>
      <c r="O54" s="42">
        <v>24103.91</v>
      </c>
      <c r="P54" s="35"/>
    </row>
    <row r="55" spans="1:16" x14ac:dyDescent="0.2">
      <c r="A55" s="13"/>
      <c r="B55" s="14" t="s">
        <v>6</v>
      </c>
      <c r="C55" s="14" t="s">
        <v>58</v>
      </c>
      <c r="D55" s="50"/>
      <c r="E55" s="50"/>
      <c r="F55" s="50"/>
      <c r="G55" s="50"/>
      <c r="H55" s="50"/>
      <c r="I55" s="50"/>
      <c r="J55" s="50"/>
      <c r="K55" s="50"/>
      <c r="L55" s="50"/>
      <c r="M55" s="42">
        <v>11969190.74</v>
      </c>
      <c r="N55" s="42"/>
      <c r="O55" s="42">
        <v>11969190.74</v>
      </c>
      <c r="P55" s="35"/>
    </row>
    <row r="56" spans="1:16" s="29" customFormat="1" x14ac:dyDescent="0.2">
      <c r="A56" s="13"/>
      <c r="B56" s="14" t="s">
        <v>7</v>
      </c>
      <c r="C56" s="14" t="s">
        <v>59</v>
      </c>
      <c r="D56" s="50"/>
      <c r="E56" s="50"/>
      <c r="F56" s="50"/>
      <c r="G56" s="50"/>
      <c r="H56" s="50"/>
      <c r="I56" s="50"/>
      <c r="J56" s="50"/>
      <c r="K56" s="50"/>
      <c r="L56" s="50"/>
      <c r="M56" s="42"/>
      <c r="N56" s="42"/>
      <c r="O56" s="42"/>
      <c r="P56" s="36"/>
    </row>
    <row r="57" spans="1:16" x14ac:dyDescent="0.2">
      <c r="A57" s="61" t="s">
        <v>60</v>
      </c>
      <c r="B57" s="61"/>
      <c r="C57" s="61"/>
      <c r="D57" s="61"/>
      <c r="E57" s="48"/>
      <c r="F57" s="48"/>
      <c r="G57" s="48"/>
      <c r="H57" s="48"/>
      <c r="I57" s="48"/>
      <c r="J57" s="48"/>
      <c r="K57" s="48"/>
      <c r="L57" s="48"/>
      <c r="M57" s="9">
        <f>M35-M39+M46-M53</f>
        <v>40157480.990000002</v>
      </c>
      <c r="N57" s="9">
        <f>N35-N39+N46-N53</f>
        <v>0</v>
      </c>
      <c r="O57" s="9">
        <f>O35-O39+O46-O53</f>
        <v>40157480.990000002</v>
      </c>
      <c r="P57" s="35"/>
    </row>
    <row r="58" spans="1:16" x14ac:dyDescent="0.2">
      <c r="A58" s="20" t="s">
        <v>68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35"/>
    </row>
    <row r="59" spans="1:16" x14ac:dyDescent="0.2">
      <c r="A59" s="20" t="s">
        <v>69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>
        <v>40157480.990000002</v>
      </c>
      <c r="N59" s="14"/>
      <c r="O59" s="14">
        <v>40157480.990000002</v>
      </c>
      <c r="P59" s="35"/>
    </row>
    <row r="60" spans="1:16" x14ac:dyDescent="0.2">
      <c r="A60" s="52" t="s">
        <v>70</v>
      </c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>
        <v>9231241.7699999996</v>
      </c>
      <c r="N60" s="43"/>
      <c r="O60" s="43">
        <v>9231241.7699999996</v>
      </c>
    </row>
    <row r="61" spans="1:16" x14ac:dyDescent="0.2">
      <c r="A61" s="41" t="s">
        <v>71</v>
      </c>
      <c r="B61" s="40"/>
      <c r="C61" s="40"/>
      <c r="D61" s="64"/>
      <c r="E61" s="65"/>
      <c r="F61" s="65"/>
      <c r="G61" s="65"/>
      <c r="H61" s="65"/>
      <c r="I61" s="65"/>
      <c r="J61" s="65"/>
      <c r="K61" s="65"/>
      <c r="L61" s="66"/>
      <c r="M61" s="41">
        <f>M57-M60</f>
        <v>30926239.220000003</v>
      </c>
      <c r="N61" s="40"/>
      <c r="O61" s="41">
        <f>O57-O60</f>
        <v>30926239.220000003</v>
      </c>
      <c r="P61" s="35"/>
    </row>
  </sheetData>
  <mergeCells count="3">
    <mergeCell ref="B3:C3"/>
    <mergeCell ref="A57:D57"/>
    <mergeCell ref="D61:L6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DDF70-272C-4677-99B8-19633C274765}">
  <dimension ref="A1:P61"/>
  <sheetViews>
    <sheetView topLeftCell="A25" workbookViewId="0">
      <selection activeCell="J65" sqref="J65"/>
    </sheetView>
  </sheetViews>
  <sheetFormatPr defaultRowHeight="12.75" x14ac:dyDescent="0.2"/>
  <cols>
    <col min="1" max="1" width="5.42578125" style="10" customWidth="1"/>
    <col min="2" max="2" width="2.42578125" style="10" customWidth="1"/>
    <col min="3" max="3" width="31.28515625" style="10" customWidth="1"/>
    <col min="4" max="4" width="15.5703125" style="10" customWidth="1"/>
    <col min="5" max="5" width="12.85546875" style="10" bestFit="1" customWidth="1"/>
    <col min="6" max="6" width="12.85546875" style="10" customWidth="1"/>
    <col min="7" max="8" width="14" style="10" bestFit="1" customWidth="1"/>
    <col min="9" max="9" width="13.28515625" style="10" bestFit="1" customWidth="1"/>
    <col min="10" max="11" width="9.28515625" style="10" bestFit="1" customWidth="1"/>
    <col min="12" max="12" width="10.28515625" style="10" bestFit="1" customWidth="1"/>
    <col min="13" max="13" width="13.7109375" style="10" customWidth="1"/>
    <col min="14" max="14" width="11.140625" style="10" customWidth="1"/>
    <col min="15" max="15" width="19.42578125" style="10" customWidth="1"/>
    <col min="16" max="16384" width="9.140625" style="10"/>
  </cols>
  <sheetData>
    <row r="1" spans="1:15" s="14" customFormat="1" x14ac:dyDescent="0.2">
      <c r="A1" s="13"/>
      <c r="C1" s="15" t="s">
        <v>89</v>
      </c>
      <c r="D1" s="62" t="s">
        <v>37</v>
      </c>
      <c r="E1" s="62" t="s">
        <v>38</v>
      </c>
      <c r="F1" s="62" t="s">
        <v>75</v>
      </c>
      <c r="G1" s="62" t="s">
        <v>74</v>
      </c>
      <c r="H1" s="62" t="s">
        <v>39</v>
      </c>
      <c r="I1" s="62" t="s">
        <v>40</v>
      </c>
      <c r="J1" s="62" t="s">
        <v>61</v>
      </c>
      <c r="K1" s="62" t="s">
        <v>66</v>
      </c>
      <c r="L1" s="62" t="s">
        <v>62</v>
      </c>
      <c r="M1" s="62" t="s">
        <v>63</v>
      </c>
      <c r="N1" s="62" t="s">
        <v>64</v>
      </c>
      <c r="O1" s="62" t="s">
        <v>65</v>
      </c>
    </row>
    <row r="2" spans="1:15" s="14" customFormat="1" x14ac:dyDescent="0.2">
      <c r="A2" s="13"/>
      <c r="B2" s="13"/>
      <c r="C2" s="33" t="s">
        <v>67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s="17" customFormat="1" x14ac:dyDescent="0.2">
      <c r="A3" s="13" t="s">
        <v>1</v>
      </c>
      <c r="B3" s="63" t="s">
        <v>0</v>
      </c>
      <c r="C3" s="63"/>
      <c r="D3" s="1">
        <f t="shared" ref="D3:N3" si="0">D4+D5+D6+D7+D14+D21</f>
        <v>210310.88999999998</v>
      </c>
      <c r="E3" s="1">
        <f t="shared" si="0"/>
        <v>495184.68000000005</v>
      </c>
      <c r="F3" s="1">
        <f t="shared" si="0"/>
        <v>12425493.020000001</v>
      </c>
      <c r="G3" s="1">
        <f t="shared" si="0"/>
        <v>2547144.31</v>
      </c>
      <c r="H3" s="1">
        <f t="shared" si="0"/>
        <v>7034.35</v>
      </c>
      <c r="I3" s="1">
        <f t="shared" si="0"/>
        <v>6034.35</v>
      </c>
      <c r="J3" s="1">
        <f t="shared" si="0"/>
        <v>0</v>
      </c>
      <c r="K3" s="1">
        <f t="shared" si="0"/>
        <v>0</v>
      </c>
      <c r="L3" s="1">
        <f t="shared" si="0"/>
        <v>0</v>
      </c>
      <c r="M3" s="1">
        <f>D3+E3+F3+G3+H3+I3+J3+K3+L3</f>
        <v>15691201.600000001</v>
      </c>
      <c r="N3" s="1">
        <f t="shared" si="0"/>
        <v>0</v>
      </c>
      <c r="O3" s="1">
        <f t="shared" ref="O3:O34" si="1">M3+N3</f>
        <v>15691201.600000001</v>
      </c>
    </row>
    <row r="4" spans="1:15" x14ac:dyDescent="0.2">
      <c r="A4" s="16"/>
      <c r="B4" s="17" t="s">
        <v>2</v>
      </c>
      <c r="C4" s="17" t="s">
        <v>4</v>
      </c>
      <c r="D4" s="8">
        <v>95903.69</v>
      </c>
      <c r="E4" s="8">
        <v>0</v>
      </c>
      <c r="F4" s="8">
        <v>3729831.89</v>
      </c>
      <c r="G4" s="8">
        <v>849953.19</v>
      </c>
      <c r="H4" s="8">
        <v>4762</v>
      </c>
      <c r="I4" s="8"/>
      <c r="J4" s="34"/>
      <c r="K4" s="34"/>
      <c r="L4" s="8"/>
      <c r="M4" s="2">
        <f>D4+E4+F4+G4+H4+I4+J4+K4+L4</f>
        <v>4680450.7699999996</v>
      </c>
      <c r="N4" s="8">
        <v>0</v>
      </c>
      <c r="O4" s="2">
        <f t="shared" si="1"/>
        <v>4680450.7699999996</v>
      </c>
    </row>
    <row r="5" spans="1:15" x14ac:dyDescent="0.2">
      <c r="A5" s="18"/>
      <c r="B5" s="10" t="s">
        <v>6</v>
      </c>
      <c r="C5" s="10" t="s">
        <v>3</v>
      </c>
      <c r="D5" s="8">
        <v>12707.1</v>
      </c>
      <c r="E5" s="8">
        <v>494205.65</v>
      </c>
      <c r="F5" s="8">
        <v>112620.74</v>
      </c>
      <c r="G5" s="8">
        <v>630.97</v>
      </c>
      <c r="H5" s="8">
        <v>0</v>
      </c>
      <c r="I5" s="8"/>
      <c r="J5" s="8"/>
      <c r="K5" s="8"/>
      <c r="L5" s="8"/>
      <c r="M5" s="2">
        <f t="shared" ref="M5:M34" si="2">D5+E5+F5+G5+H5+I5+J5+K5+L5</f>
        <v>620164.46</v>
      </c>
      <c r="N5" s="8">
        <v>0</v>
      </c>
      <c r="O5" s="2">
        <f t="shared" si="1"/>
        <v>620164.46</v>
      </c>
    </row>
    <row r="6" spans="1:15" x14ac:dyDescent="0.2">
      <c r="A6" s="18"/>
      <c r="B6" s="10" t="s">
        <v>7</v>
      </c>
      <c r="C6" s="10" t="s">
        <v>5</v>
      </c>
      <c r="D6" s="8"/>
      <c r="E6" s="8"/>
      <c r="F6" s="8">
        <v>2779352.15</v>
      </c>
      <c r="G6" s="8">
        <v>380812.9</v>
      </c>
      <c r="H6" s="8">
        <v>0</v>
      </c>
      <c r="I6" s="8"/>
      <c r="J6" s="8"/>
      <c r="K6" s="8"/>
      <c r="L6" s="8"/>
      <c r="M6" s="2">
        <f t="shared" si="2"/>
        <v>3160165.05</v>
      </c>
      <c r="N6" s="8">
        <v>0</v>
      </c>
      <c r="O6" s="2">
        <f t="shared" si="1"/>
        <v>3160165.05</v>
      </c>
    </row>
    <row r="7" spans="1:15" x14ac:dyDescent="0.2">
      <c r="A7" s="18"/>
      <c r="B7" s="10" t="s">
        <v>8</v>
      </c>
      <c r="C7" s="10" t="s">
        <v>9</v>
      </c>
      <c r="D7" s="3">
        <f t="shared" ref="D7:L7" si="3">D8+D9+D10+D11+D12+D13</f>
        <v>33961.460000000006</v>
      </c>
      <c r="E7" s="3">
        <f t="shared" si="3"/>
        <v>979.03</v>
      </c>
      <c r="F7" s="3">
        <f t="shared" si="3"/>
        <v>862513.69</v>
      </c>
      <c r="G7" s="3">
        <f t="shared" si="3"/>
        <v>799038.19000000006</v>
      </c>
      <c r="H7" s="3">
        <f t="shared" si="3"/>
        <v>859.01</v>
      </c>
      <c r="I7" s="3">
        <f t="shared" si="3"/>
        <v>6034.35</v>
      </c>
      <c r="J7" s="3">
        <f t="shared" si="3"/>
        <v>0</v>
      </c>
      <c r="K7" s="3">
        <f t="shared" si="3"/>
        <v>0</v>
      </c>
      <c r="L7" s="3">
        <f t="shared" si="3"/>
        <v>0</v>
      </c>
      <c r="M7" s="3">
        <f>D7+E7+F7+G7+H7+I7+J7+K7+L7</f>
        <v>1703385.7300000002</v>
      </c>
      <c r="N7" s="19">
        <v>0</v>
      </c>
      <c r="O7" s="3">
        <f t="shared" si="1"/>
        <v>1703385.7300000002</v>
      </c>
    </row>
    <row r="8" spans="1:15" x14ac:dyDescent="0.2">
      <c r="A8" s="18"/>
      <c r="C8" s="10" t="s">
        <v>10</v>
      </c>
      <c r="D8" s="8">
        <v>27947.99</v>
      </c>
      <c r="E8" s="8">
        <v>902.18</v>
      </c>
      <c r="F8" s="8">
        <v>622433.54</v>
      </c>
      <c r="G8" s="8">
        <v>264876.03000000003</v>
      </c>
      <c r="H8" s="8">
        <v>659.28</v>
      </c>
      <c r="I8" s="8">
        <v>1547.11</v>
      </c>
      <c r="J8" s="8"/>
      <c r="K8" s="8"/>
      <c r="L8" s="8"/>
      <c r="M8" s="2">
        <f t="shared" si="2"/>
        <v>918366.13000000012</v>
      </c>
      <c r="N8" s="8">
        <v>0</v>
      </c>
      <c r="O8" s="2">
        <f t="shared" si="1"/>
        <v>918366.13000000012</v>
      </c>
    </row>
    <row r="9" spans="1:15" x14ac:dyDescent="0.2">
      <c r="A9" s="18"/>
      <c r="C9" s="10" t="s">
        <v>11</v>
      </c>
      <c r="D9" s="8">
        <v>10717.1</v>
      </c>
      <c r="E9" s="8">
        <v>0</v>
      </c>
      <c r="F9" s="8">
        <v>422140.66</v>
      </c>
      <c r="G9" s="8">
        <v>581763.53</v>
      </c>
      <c r="H9" s="8">
        <v>97.96</v>
      </c>
      <c r="I9" s="8">
        <v>4190.3500000000004</v>
      </c>
      <c r="J9" s="8"/>
      <c r="K9" s="8"/>
      <c r="L9" s="8"/>
      <c r="M9" s="2">
        <f t="shared" si="2"/>
        <v>1018909.6</v>
      </c>
      <c r="N9" s="8">
        <v>0</v>
      </c>
      <c r="O9" s="2">
        <f t="shared" si="1"/>
        <v>1018909.6</v>
      </c>
    </row>
    <row r="10" spans="1:15" x14ac:dyDescent="0.2">
      <c r="A10" s="18"/>
      <c r="C10" s="10" t="s">
        <v>12</v>
      </c>
      <c r="D10" s="8">
        <v>-4703.63</v>
      </c>
      <c r="E10" s="8">
        <v>76.849999999999994</v>
      </c>
      <c r="F10" s="42">
        <v>-182060.51</v>
      </c>
      <c r="G10" s="8">
        <v>-47601.37</v>
      </c>
      <c r="H10" s="8">
        <v>101.77</v>
      </c>
      <c r="I10" s="8">
        <v>296.89</v>
      </c>
      <c r="J10" s="8"/>
      <c r="K10" s="8"/>
      <c r="L10" s="8"/>
      <c r="M10" s="2">
        <f t="shared" si="2"/>
        <v>-233890</v>
      </c>
      <c r="N10" s="8">
        <v>0</v>
      </c>
      <c r="O10" s="2">
        <f t="shared" si="1"/>
        <v>-233890</v>
      </c>
    </row>
    <row r="11" spans="1:15" x14ac:dyDescent="0.2">
      <c r="A11" s="18"/>
      <c r="C11" s="10" t="s">
        <v>13</v>
      </c>
      <c r="D11" s="8"/>
      <c r="E11" s="8"/>
      <c r="F11" s="8"/>
      <c r="G11" s="8"/>
      <c r="H11" s="8"/>
      <c r="I11" s="8"/>
      <c r="J11" s="8"/>
      <c r="K11" s="8"/>
      <c r="L11" s="8"/>
      <c r="M11" s="2">
        <f t="shared" si="2"/>
        <v>0</v>
      </c>
      <c r="N11" s="8">
        <v>0</v>
      </c>
      <c r="O11" s="2">
        <f t="shared" si="1"/>
        <v>0</v>
      </c>
    </row>
    <row r="12" spans="1:15" x14ac:dyDescent="0.2">
      <c r="A12" s="18"/>
      <c r="C12" s="10" t="s">
        <v>14</v>
      </c>
      <c r="D12" s="8"/>
      <c r="E12" s="8"/>
      <c r="F12" s="8"/>
      <c r="G12" s="8"/>
      <c r="H12" s="8"/>
      <c r="I12" s="8"/>
      <c r="J12" s="8"/>
      <c r="K12" s="8"/>
      <c r="L12" s="8"/>
      <c r="M12" s="2">
        <f t="shared" si="2"/>
        <v>0</v>
      </c>
      <c r="N12" s="8">
        <v>0</v>
      </c>
      <c r="O12" s="2">
        <f t="shared" si="1"/>
        <v>0</v>
      </c>
    </row>
    <row r="13" spans="1:15" x14ac:dyDescent="0.2">
      <c r="A13" s="18"/>
      <c r="C13" s="14" t="s">
        <v>76</v>
      </c>
      <c r="D13" s="8"/>
      <c r="E13" s="8"/>
      <c r="F13" s="8"/>
      <c r="G13" s="8"/>
      <c r="H13" s="8"/>
      <c r="I13" s="8"/>
      <c r="J13" s="8"/>
      <c r="K13" s="8"/>
      <c r="L13" s="8"/>
      <c r="M13" s="2">
        <f t="shared" si="2"/>
        <v>0</v>
      </c>
      <c r="N13" s="8">
        <v>0</v>
      </c>
      <c r="O13" s="2">
        <f t="shared" si="1"/>
        <v>0</v>
      </c>
    </row>
    <row r="14" spans="1:15" x14ac:dyDescent="0.2">
      <c r="A14" s="18"/>
      <c r="B14" s="10" t="s">
        <v>15</v>
      </c>
      <c r="C14" s="10" t="s">
        <v>16</v>
      </c>
      <c r="D14" s="3">
        <f t="shared" ref="D14:L14" si="4">D15+D16+D17+D18+D19+D20</f>
        <v>48598.9</v>
      </c>
      <c r="E14" s="3">
        <f t="shared" si="4"/>
        <v>0</v>
      </c>
      <c r="F14" s="3">
        <f t="shared" si="4"/>
        <v>4281769.29</v>
      </c>
      <c r="G14" s="3">
        <f t="shared" si="4"/>
        <v>322435.36</v>
      </c>
      <c r="H14" s="3">
        <f t="shared" si="4"/>
        <v>461.04</v>
      </c>
      <c r="I14" s="3">
        <f t="shared" si="4"/>
        <v>0</v>
      </c>
      <c r="J14" s="3">
        <f t="shared" si="4"/>
        <v>0</v>
      </c>
      <c r="K14" s="3">
        <f t="shared" si="4"/>
        <v>0</v>
      </c>
      <c r="L14" s="3">
        <f t="shared" si="4"/>
        <v>0</v>
      </c>
      <c r="M14" s="3">
        <f>D14+E14+F14+G14+H14+I14+J14+K14+L14</f>
        <v>4653264.5900000008</v>
      </c>
      <c r="N14" s="19">
        <v>0</v>
      </c>
      <c r="O14" s="3">
        <f t="shared" si="1"/>
        <v>4653264.5900000008</v>
      </c>
    </row>
    <row r="15" spans="1:15" x14ac:dyDescent="0.2">
      <c r="A15" s="18"/>
      <c r="C15" s="10" t="s">
        <v>17</v>
      </c>
      <c r="D15" s="8">
        <v>19451.93</v>
      </c>
      <c r="E15" s="8">
        <v>0</v>
      </c>
      <c r="F15" s="8">
        <v>981978.55</v>
      </c>
      <c r="G15" s="8">
        <v>216570.2</v>
      </c>
      <c r="H15" s="8">
        <v>461.04</v>
      </c>
      <c r="I15" s="8"/>
      <c r="J15" s="8"/>
      <c r="K15" s="8"/>
      <c r="L15" s="8"/>
      <c r="M15" s="2">
        <f t="shared" si="2"/>
        <v>1218461.7200000002</v>
      </c>
      <c r="N15" s="8">
        <v>0</v>
      </c>
      <c r="O15" s="2">
        <f t="shared" si="1"/>
        <v>1218461.7200000002</v>
      </c>
    </row>
    <row r="16" spans="1:15" x14ac:dyDescent="0.2">
      <c r="A16" s="18"/>
      <c r="C16" s="10" t="s">
        <v>18</v>
      </c>
      <c r="D16" s="8">
        <v>22305.83</v>
      </c>
      <c r="E16" s="8">
        <v>0</v>
      </c>
      <c r="F16" s="8">
        <v>2594096.9</v>
      </c>
      <c r="G16" s="8">
        <v>67.400000000000006</v>
      </c>
      <c r="H16" s="8">
        <v>0</v>
      </c>
      <c r="I16" s="8"/>
      <c r="J16" s="8"/>
      <c r="K16" s="8"/>
      <c r="L16" s="8"/>
      <c r="M16" s="2">
        <f t="shared" si="2"/>
        <v>2616470.13</v>
      </c>
      <c r="N16" s="8">
        <v>0</v>
      </c>
      <c r="O16" s="2">
        <f t="shared" si="1"/>
        <v>2616470.13</v>
      </c>
    </row>
    <row r="17" spans="1:15" x14ac:dyDescent="0.2">
      <c r="A17" s="18"/>
      <c r="C17" s="10" t="s">
        <v>19</v>
      </c>
      <c r="D17" s="8"/>
      <c r="E17" s="8"/>
      <c r="F17" s="8"/>
      <c r="G17" s="8"/>
      <c r="H17" s="8"/>
      <c r="I17" s="8"/>
      <c r="J17" s="8"/>
      <c r="K17" s="8"/>
      <c r="L17" s="8"/>
      <c r="M17" s="2">
        <f t="shared" si="2"/>
        <v>0</v>
      </c>
      <c r="N17" s="8">
        <v>0</v>
      </c>
      <c r="O17" s="2">
        <f t="shared" si="1"/>
        <v>0</v>
      </c>
    </row>
    <row r="18" spans="1:15" x14ac:dyDescent="0.2">
      <c r="A18" s="18"/>
      <c r="C18" s="10" t="s">
        <v>20</v>
      </c>
      <c r="D18" s="8"/>
      <c r="E18" s="8"/>
      <c r="F18" s="8"/>
      <c r="G18" s="8"/>
      <c r="H18" s="8"/>
      <c r="I18" s="8"/>
      <c r="J18" s="8"/>
      <c r="K18" s="8"/>
      <c r="L18" s="8"/>
      <c r="M18" s="2">
        <f t="shared" si="2"/>
        <v>0</v>
      </c>
      <c r="N18" s="8">
        <v>0</v>
      </c>
      <c r="O18" s="2">
        <f t="shared" si="1"/>
        <v>0</v>
      </c>
    </row>
    <row r="19" spans="1:15" x14ac:dyDescent="0.2">
      <c r="A19" s="18"/>
      <c r="C19" s="10" t="s">
        <v>21</v>
      </c>
      <c r="D19" s="8"/>
      <c r="E19" s="8"/>
      <c r="F19" s="8"/>
      <c r="G19" s="8"/>
      <c r="H19" s="8"/>
      <c r="I19" s="8"/>
      <c r="J19" s="8"/>
      <c r="K19" s="8"/>
      <c r="L19" s="8"/>
      <c r="M19" s="2">
        <f t="shared" si="2"/>
        <v>0</v>
      </c>
      <c r="N19" s="8">
        <v>0</v>
      </c>
      <c r="O19" s="2">
        <f t="shared" si="1"/>
        <v>0</v>
      </c>
    </row>
    <row r="20" spans="1:15" x14ac:dyDescent="0.2">
      <c r="A20" s="18"/>
      <c r="C20" s="14" t="s">
        <v>72</v>
      </c>
      <c r="D20" s="8">
        <v>6841.14</v>
      </c>
      <c r="E20" s="8"/>
      <c r="F20" s="8">
        <v>705693.84</v>
      </c>
      <c r="G20" s="8">
        <v>105797.75999999999</v>
      </c>
      <c r="H20" s="8"/>
      <c r="I20" s="8"/>
      <c r="J20" s="8"/>
      <c r="K20" s="8"/>
      <c r="L20" s="8"/>
      <c r="M20" s="2">
        <f t="shared" si="2"/>
        <v>818332.74</v>
      </c>
      <c r="N20" s="8">
        <v>0</v>
      </c>
      <c r="O20" s="2">
        <f t="shared" si="1"/>
        <v>818332.74</v>
      </c>
    </row>
    <row r="21" spans="1:15" x14ac:dyDescent="0.2">
      <c r="A21" s="18"/>
      <c r="B21" s="10" t="s">
        <v>22</v>
      </c>
      <c r="C21" s="10" t="s">
        <v>23</v>
      </c>
      <c r="D21" s="8">
        <v>19139.740000000002</v>
      </c>
      <c r="E21" s="8"/>
      <c r="F21" s="8">
        <v>659405.26</v>
      </c>
      <c r="G21" s="8">
        <v>194273.7</v>
      </c>
      <c r="H21" s="8">
        <v>952.3</v>
      </c>
      <c r="I21" s="8"/>
      <c r="J21" s="8"/>
      <c r="K21" s="8"/>
      <c r="L21" s="8"/>
      <c r="M21" s="2">
        <f t="shared" si="2"/>
        <v>873771</v>
      </c>
      <c r="N21" s="8">
        <v>0</v>
      </c>
      <c r="O21" s="2">
        <f t="shared" si="1"/>
        <v>873771</v>
      </c>
    </row>
    <row r="22" spans="1:15" x14ac:dyDescent="0.2">
      <c r="A22" s="18" t="s">
        <v>24</v>
      </c>
      <c r="C22" s="20" t="s">
        <v>25</v>
      </c>
      <c r="D22" s="3">
        <f t="shared" ref="D22:L22" si="5">D23+D24+D25+D26+D34</f>
        <v>146607.65</v>
      </c>
      <c r="E22" s="3">
        <f t="shared" si="5"/>
        <v>0</v>
      </c>
      <c r="F22" s="3">
        <f t="shared" si="5"/>
        <v>13904939.98</v>
      </c>
      <c r="G22" s="3">
        <f t="shared" si="5"/>
        <v>1874465.5499999998</v>
      </c>
      <c r="H22" s="3">
        <f t="shared" si="5"/>
        <v>3610.86</v>
      </c>
      <c r="I22" s="3">
        <f t="shared" si="5"/>
        <v>0</v>
      </c>
      <c r="J22" s="3">
        <f t="shared" si="5"/>
        <v>0</v>
      </c>
      <c r="K22" s="3">
        <f t="shared" si="5"/>
        <v>0</v>
      </c>
      <c r="L22" s="3">
        <f t="shared" si="5"/>
        <v>0</v>
      </c>
      <c r="M22" s="3">
        <f>D22+E22+F22+G22+H22+I22+J22+K22+L22</f>
        <v>15929624.039999999</v>
      </c>
      <c r="N22" s="19"/>
      <c r="O22" s="3">
        <f t="shared" si="1"/>
        <v>15929624.039999999</v>
      </c>
    </row>
    <row r="23" spans="1:15" x14ac:dyDescent="0.2">
      <c r="A23" s="18"/>
      <c r="B23" s="10" t="s">
        <v>2</v>
      </c>
      <c r="C23" s="10" t="s">
        <v>26</v>
      </c>
      <c r="D23" s="8">
        <v>47952</v>
      </c>
      <c r="E23" s="8"/>
      <c r="F23" s="8">
        <v>1864921.05</v>
      </c>
      <c r="G23" s="8">
        <v>424980.13</v>
      </c>
      <c r="H23" s="8">
        <v>2381</v>
      </c>
      <c r="I23" s="8"/>
      <c r="J23" s="8"/>
      <c r="K23" s="8"/>
      <c r="L23" s="8"/>
      <c r="M23" s="2">
        <f t="shared" si="2"/>
        <v>2340234.1800000002</v>
      </c>
      <c r="N23" s="8">
        <v>0</v>
      </c>
      <c r="O23" s="2">
        <f t="shared" si="1"/>
        <v>2340234.1800000002</v>
      </c>
    </row>
    <row r="24" spans="1:15" x14ac:dyDescent="0.2">
      <c r="A24" s="18"/>
      <c r="B24" s="10" t="s">
        <v>6</v>
      </c>
      <c r="C24" s="10" t="s">
        <v>27</v>
      </c>
      <c r="D24" s="8">
        <v>16461.12</v>
      </c>
      <c r="E24" s="8"/>
      <c r="F24" s="8">
        <v>1331368.69</v>
      </c>
      <c r="G24" s="8">
        <v>217383.98</v>
      </c>
      <c r="H24" s="8">
        <v>0</v>
      </c>
      <c r="I24" s="8"/>
      <c r="J24" s="8"/>
      <c r="K24" s="8"/>
      <c r="L24" s="8"/>
      <c r="M24" s="2">
        <f t="shared" si="2"/>
        <v>1565213.79</v>
      </c>
      <c r="N24" s="8">
        <v>0</v>
      </c>
      <c r="O24" s="2">
        <f t="shared" si="1"/>
        <v>1565213.79</v>
      </c>
    </row>
    <row r="25" spans="1:15" x14ac:dyDescent="0.2">
      <c r="A25" s="18"/>
      <c r="B25" s="10" t="s">
        <v>7</v>
      </c>
      <c r="C25" s="10" t="s">
        <v>28</v>
      </c>
      <c r="D25" s="8"/>
      <c r="E25" s="8"/>
      <c r="F25" s="8">
        <v>4407850.6900000004</v>
      </c>
      <c r="G25" s="8">
        <v>644467</v>
      </c>
      <c r="H25" s="8">
        <v>0</v>
      </c>
      <c r="I25" s="8"/>
      <c r="J25" s="8"/>
      <c r="K25" s="8"/>
      <c r="L25" s="8"/>
      <c r="M25" s="2">
        <f t="shared" si="2"/>
        <v>5052317.6900000004</v>
      </c>
      <c r="N25" s="8">
        <v>0</v>
      </c>
      <c r="O25" s="2">
        <f t="shared" si="1"/>
        <v>5052317.6900000004</v>
      </c>
    </row>
    <row r="26" spans="1:15" x14ac:dyDescent="0.2">
      <c r="A26" s="18"/>
      <c r="B26" s="10" t="s">
        <v>8</v>
      </c>
      <c r="C26" s="10" t="s">
        <v>29</v>
      </c>
      <c r="D26" s="3">
        <f t="shared" ref="D26:L26" si="6">D27+D28+D29+D30+D31+D32+D33</f>
        <v>82194.53</v>
      </c>
      <c r="E26" s="3">
        <f t="shared" si="6"/>
        <v>0</v>
      </c>
      <c r="F26" s="3">
        <f t="shared" si="6"/>
        <v>6300799.5500000007</v>
      </c>
      <c r="G26" s="3">
        <f t="shared" si="6"/>
        <v>587634.43999999994</v>
      </c>
      <c r="H26" s="3">
        <f t="shared" si="6"/>
        <v>1229.8600000000001</v>
      </c>
      <c r="I26" s="3">
        <f t="shared" si="6"/>
        <v>0</v>
      </c>
      <c r="J26" s="3">
        <f t="shared" si="6"/>
        <v>0</v>
      </c>
      <c r="K26" s="3">
        <f t="shared" si="6"/>
        <v>0</v>
      </c>
      <c r="L26" s="3">
        <f t="shared" si="6"/>
        <v>0</v>
      </c>
      <c r="M26" s="3">
        <f>D26+E26+F26+G26+H26+I26+J26+K26+L26</f>
        <v>6971858.3800000018</v>
      </c>
      <c r="N26" s="19">
        <v>0</v>
      </c>
      <c r="O26" s="3">
        <f t="shared" si="1"/>
        <v>6971858.3800000018</v>
      </c>
    </row>
    <row r="27" spans="1:15" x14ac:dyDescent="0.2">
      <c r="A27" s="18"/>
      <c r="C27" s="10" t="s">
        <v>10</v>
      </c>
      <c r="D27" s="8">
        <v>45174.42</v>
      </c>
      <c r="E27" s="8">
        <v>0</v>
      </c>
      <c r="F27" s="8">
        <v>2310627.3199999998</v>
      </c>
      <c r="G27" s="8">
        <v>530146.32999999996</v>
      </c>
      <c r="H27" s="8">
        <v>1107.69</v>
      </c>
      <c r="I27" s="8"/>
      <c r="J27" s="8"/>
      <c r="K27" s="8"/>
      <c r="L27" s="8"/>
      <c r="M27" s="2">
        <f t="shared" si="2"/>
        <v>2887055.76</v>
      </c>
      <c r="N27" s="8">
        <v>0</v>
      </c>
      <c r="O27" s="2">
        <f t="shared" si="1"/>
        <v>2887055.76</v>
      </c>
    </row>
    <row r="28" spans="1:15" x14ac:dyDescent="0.2">
      <c r="A28" s="18"/>
      <c r="C28" s="10" t="s">
        <v>11</v>
      </c>
      <c r="D28" s="8">
        <v>31865.41</v>
      </c>
      <c r="E28" s="8"/>
      <c r="F28" s="8">
        <v>3729947</v>
      </c>
      <c r="G28" s="8">
        <v>96.28</v>
      </c>
      <c r="H28" s="8"/>
      <c r="I28" s="8"/>
      <c r="J28" s="8"/>
      <c r="K28" s="8"/>
      <c r="L28" s="8"/>
      <c r="M28" s="2">
        <f t="shared" si="2"/>
        <v>3761908.69</v>
      </c>
      <c r="N28" s="8">
        <v>0</v>
      </c>
      <c r="O28" s="2">
        <f t="shared" si="1"/>
        <v>3761908.69</v>
      </c>
    </row>
    <row r="29" spans="1:15" x14ac:dyDescent="0.2">
      <c r="A29" s="18"/>
      <c r="C29" s="14" t="s">
        <v>73</v>
      </c>
      <c r="D29" s="8">
        <v>5154.7</v>
      </c>
      <c r="E29" s="8"/>
      <c r="F29" s="8">
        <v>260225.23</v>
      </c>
      <c r="G29" s="8">
        <v>57391.83</v>
      </c>
      <c r="H29" s="8">
        <v>122.17</v>
      </c>
      <c r="I29" s="8"/>
      <c r="J29" s="8"/>
      <c r="K29" s="8"/>
      <c r="L29" s="8"/>
      <c r="M29" s="2">
        <f t="shared" si="2"/>
        <v>322893.93</v>
      </c>
      <c r="N29" s="8">
        <v>0</v>
      </c>
      <c r="O29" s="2">
        <f t="shared" si="1"/>
        <v>322893.93</v>
      </c>
    </row>
    <row r="30" spans="1:15" x14ac:dyDescent="0.2">
      <c r="A30" s="18"/>
      <c r="C30" s="10" t="s">
        <v>30</v>
      </c>
      <c r="D30" s="8"/>
      <c r="E30" s="8"/>
      <c r="F30" s="8"/>
      <c r="G30" s="8"/>
      <c r="H30" s="8"/>
      <c r="I30" s="8"/>
      <c r="J30" s="8"/>
      <c r="K30" s="8"/>
      <c r="L30" s="8"/>
      <c r="M30" s="2">
        <f t="shared" si="2"/>
        <v>0</v>
      </c>
      <c r="N30" s="8">
        <v>0</v>
      </c>
      <c r="O30" s="2">
        <f t="shared" si="1"/>
        <v>0</v>
      </c>
    </row>
    <row r="31" spans="1:15" x14ac:dyDescent="0.2">
      <c r="A31" s="18"/>
      <c r="C31" s="10" t="s">
        <v>31</v>
      </c>
      <c r="D31" s="8"/>
      <c r="E31" s="8"/>
      <c r="F31" s="8"/>
      <c r="G31" s="8"/>
      <c r="H31" s="8"/>
      <c r="I31" s="8"/>
      <c r="J31" s="8"/>
      <c r="K31" s="8"/>
      <c r="L31" s="8"/>
      <c r="M31" s="2">
        <f t="shared" si="2"/>
        <v>0</v>
      </c>
      <c r="N31" s="8">
        <v>0</v>
      </c>
      <c r="O31" s="2">
        <f t="shared" si="1"/>
        <v>0</v>
      </c>
    </row>
    <row r="32" spans="1:15" x14ac:dyDescent="0.2">
      <c r="A32" s="18"/>
      <c r="C32" s="10" t="s">
        <v>32</v>
      </c>
      <c r="D32" s="8"/>
      <c r="E32" s="8"/>
      <c r="F32" s="8"/>
      <c r="G32" s="8"/>
      <c r="H32" s="8"/>
      <c r="I32" s="8"/>
      <c r="J32" s="8"/>
      <c r="K32" s="8"/>
      <c r="L32" s="8"/>
      <c r="M32" s="2">
        <f t="shared" si="2"/>
        <v>0</v>
      </c>
      <c r="N32" s="8">
        <v>0</v>
      </c>
      <c r="O32" s="2">
        <f t="shared" si="1"/>
        <v>0</v>
      </c>
    </row>
    <row r="33" spans="1:16" x14ac:dyDescent="0.2">
      <c r="A33" s="18"/>
      <c r="C33" s="10" t="s">
        <v>33</v>
      </c>
      <c r="D33" s="8"/>
      <c r="E33" s="8"/>
      <c r="F33" s="8"/>
      <c r="G33" s="8"/>
      <c r="H33" s="8"/>
      <c r="I33" s="8"/>
      <c r="J33" s="8"/>
      <c r="K33" s="8"/>
      <c r="L33" s="8"/>
      <c r="M33" s="2">
        <f t="shared" si="2"/>
        <v>0</v>
      </c>
      <c r="N33" s="8">
        <v>0</v>
      </c>
      <c r="O33" s="2">
        <f t="shared" si="1"/>
        <v>0</v>
      </c>
    </row>
    <row r="34" spans="1:16" x14ac:dyDescent="0.2">
      <c r="A34" s="18"/>
      <c r="B34" s="10" t="s">
        <v>15</v>
      </c>
      <c r="C34" s="10" t="s">
        <v>34</v>
      </c>
      <c r="D34" s="8">
        <v>0</v>
      </c>
      <c r="E34" s="8">
        <v>0</v>
      </c>
      <c r="F34" s="8"/>
      <c r="G34" s="8">
        <v>0</v>
      </c>
      <c r="H34" s="8">
        <v>0</v>
      </c>
      <c r="I34" s="8">
        <v>0</v>
      </c>
      <c r="J34" s="8"/>
      <c r="K34" s="8"/>
      <c r="L34" s="8">
        <v>0</v>
      </c>
      <c r="M34" s="2">
        <f t="shared" si="2"/>
        <v>0</v>
      </c>
      <c r="N34" s="8">
        <v>0</v>
      </c>
      <c r="O34" s="2">
        <f t="shared" si="1"/>
        <v>0</v>
      </c>
    </row>
    <row r="35" spans="1:16" s="17" customFormat="1" x14ac:dyDescent="0.2">
      <c r="A35" s="21" t="s">
        <v>35</v>
      </c>
      <c r="B35" s="11"/>
      <c r="C35" s="22" t="s">
        <v>36</v>
      </c>
      <c r="D35" s="4">
        <f t="shared" ref="D35:O35" si="7">D3-D22</f>
        <v>63703.239999999991</v>
      </c>
      <c r="E35" s="4">
        <f t="shared" si="7"/>
        <v>495184.68000000005</v>
      </c>
      <c r="F35" s="4">
        <f t="shared" si="7"/>
        <v>-1479446.959999999</v>
      </c>
      <c r="G35" s="4">
        <f t="shared" si="7"/>
        <v>672678.76000000024</v>
      </c>
      <c r="H35" s="4">
        <f t="shared" si="7"/>
        <v>3423.4900000000002</v>
      </c>
      <c r="I35" s="4">
        <f t="shared" si="7"/>
        <v>6034.35</v>
      </c>
      <c r="J35" s="4">
        <f t="shared" si="7"/>
        <v>0</v>
      </c>
      <c r="K35" s="4">
        <f t="shared" si="7"/>
        <v>0</v>
      </c>
      <c r="L35" s="4">
        <f t="shared" si="7"/>
        <v>0</v>
      </c>
      <c r="M35" s="4">
        <f t="shared" si="7"/>
        <v>-238422.43999999762</v>
      </c>
      <c r="N35" s="4">
        <f t="shared" si="7"/>
        <v>0</v>
      </c>
      <c r="O35" s="4">
        <f t="shared" si="7"/>
        <v>-238422.43999999762</v>
      </c>
    </row>
    <row r="36" spans="1:16" x14ac:dyDescent="0.2">
      <c r="A36" s="16"/>
      <c r="B36" s="17"/>
      <c r="C36" s="20"/>
      <c r="D36" s="23"/>
      <c r="E36" s="23"/>
      <c r="F36" s="23"/>
      <c r="G36" s="23"/>
      <c r="H36" s="23"/>
      <c r="I36" s="23"/>
      <c r="J36" s="23"/>
      <c r="K36" s="23"/>
      <c r="L36" s="23"/>
      <c r="M36" s="5"/>
      <c r="N36" s="24"/>
      <c r="O36" s="5"/>
    </row>
    <row r="37" spans="1:16" x14ac:dyDescent="0.2">
      <c r="A37" s="18"/>
      <c r="C37" s="20"/>
      <c r="D37" s="23"/>
      <c r="E37" s="23"/>
      <c r="F37" s="23"/>
      <c r="G37" s="23"/>
      <c r="H37" s="23"/>
      <c r="I37" s="23"/>
      <c r="J37" s="23"/>
      <c r="K37" s="23"/>
      <c r="L37" s="23"/>
      <c r="M37" s="5"/>
      <c r="N37" s="24"/>
      <c r="O37" s="5"/>
    </row>
    <row r="38" spans="1:16" x14ac:dyDescent="0.2">
      <c r="A38" s="1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6" x14ac:dyDescent="0.2">
      <c r="A39" s="18" t="s">
        <v>41</v>
      </c>
      <c r="C39" s="20" t="s">
        <v>42</v>
      </c>
      <c r="D39" s="25"/>
      <c r="E39" s="25"/>
      <c r="F39" s="25"/>
      <c r="G39" s="26"/>
      <c r="H39" s="25"/>
      <c r="I39" s="25"/>
      <c r="J39" s="25"/>
      <c r="K39" s="25"/>
      <c r="L39" s="25"/>
      <c r="M39" s="3">
        <f>M40+M41+M42+M43+M44+M45</f>
        <v>4647638.67</v>
      </c>
      <c r="N39" s="7">
        <f>N40+N41+N42+N43+N44+N45</f>
        <v>0</v>
      </c>
      <c r="O39" s="3">
        <f>O40+O41+O42+O43+O44+O45</f>
        <v>4647638.67</v>
      </c>
      <c r="P39" s="35"/>
    </row>
    <row r="40" spans="1:16" s="29" customFormat="1" x14ac:dyDescent="0.2">
      <c r="A40" s="18"/>
      <c r="B40" s="10" t="s">
        <v>2</v>
      </c>
      <c r="C40" s="10" t="s">
        <v>43</v>
      </c>
      <c r="D40" s="6"/>
      <c r="E40" s="6"/>
      <c r="F40" s="6"/>
      <c r="G40" s="27"/>
      <c r="H40" s="6"/>
      <c r="I40" s="6"/>
      <c r="J40" s="6"/>
      <c r="K40" s="6"/>
      <c r="L40" s="6"/>
      <c r="M40" s="8">
        <v>3692297.43</v>
      </c>
      <c r="N40" s="8"/>
      <c r="O40" s="8">
        <v>3692297.43</v>
      </c>
      <c r="P40" s="36"/>
    </row>
    <row r="41" spans="1:16" s="29" customFormat="1" x14ac:dyDescent="0.2">
      <c r="A41" s="28"/>
      <c r="B41" s="29" t="s">
        <v>6</v>
      </c>
      <c r="C41" s="29" t="s">
        <v>44</v>
      </c>
      <c r="D41" s="30"/>
      <c r="E41" s="30"/>
      <c r="F41" s="30"/>
      <c r="G41" s="31"/>
      <c r="H41" s="30"/>
      <c r="I41" s="30"/>
      <c r="J41" s="30"/>
      <c r="K41" s="30"/>
      <c r="L41" s="30"/>
      <c r="M41" s="8">
        <v>952037.89</v>
      </c>
      <c r="N41" s="32"/>
      <c r="O41" s="8">
        <v>952037.89</v>
      </c>
      <c r="P41" s="36"/>
    </row>
    <row r="42" spans="1:16" x14ac:dyDescent="0.2">
      <c r="A42" s="28"/>
      <c r="B42" s="29" t="s">
        <v>7</v>
      </c>
      <c r="C42" s="29" t="s">
        <v>45</v>
      </c>
      <c r="D42" s="30"/>
      <c r="E42" s="30"/>
      <c r="F42" s="30"/>
      <c r="G42" s="31"/>
      <c r="H42" s="30"/>
      <c r="I42" s="30"/>
      <c r="J42" s="30"/>
      <c r="K42" s="30"/>
      <c r="L42" s="30"/>
      <c r="M42" s="8">
        <v>0</v>
      </c>
      <c r="N42" s="32"/>
      <c r="O42" s="8">
        <v>0</v>
      </c>
      <c r="P42" s="35"/>
    </row>
    <row r="43" spans="1:16" x14ac:dyDescent="0.2">
      <c r="A43" s="18"/>
      <c r="B43" s="10" t="s">
        <v>8</v>
      </c>
      <c r="C43" s="10" t="s">
        <v>46</v>
      </c>
      <c r="D43" s="6"/>
      <c r="E43" s="6"/>
      <c r="F43" s="6"/>
      <c r="G43" s="27"/>
      <c r="H43" s="6"/>
      <c r="I43" s="6"/>
      <c r="J43" s="6"/>
      <c r="K43" s="6"/>
      <c r="L43" s="6"/>
      <c r="M43" s="8">
        <v>609.08000000000004</v>
      </c>
      <c r="N43" s="8"/>
      <c r="O43" s="8">
        <v>609.08000000000004</v>
      </c>
      <c r="P43" s="35"/>
    </row>
    <row r="44" spans="1:16" x14ac:dyDescent="0.2">
      <c r="A44" s="18"/>
      <c r="B44" s="10" t="s">
        <v>15</v>
      </c>
      <c r="C44" s="10" t="s">
        <v>47</v>
      </c>
      <c r="D44" s="6"/>
      <c r="E44" s="6"/>
      <c r="F44" s="6"/>
      <c r="G44" s="27"/>
      <c r="H44" s="6"/>
      <c r="I44" s="6"/>
      <c r="J44" s="6"/>
      <c r="K44" s="6"/>
      <c r="L44" s="6"/>
      <c r="M44" s="8">
        <v>0</v>
      </c>
      <c r="N44" s="8"/>
      <c r="O44" s="8">
        <v>0</v>
      </c>
      <c r="P44" s="35"/>
    </row>
    <row r="45" spans="1:16" x14ac:dyDescent="0.2">
      <c r="A45" s="18"/>
      <c r="B45" s="10" t="s">
        <v>22</v>
      </c>
      <c r="C45" s="10" t="s">
        <v>34</v>
      </c>
      <c r="D45" s="6"/>
      <c r="E45" s="6"/>
      <c r="F45" s="6"/>
      <c r="G45" s="27"/>
      <c r="H45" s="6"/>
      <c r="I45" s="6"/>
      <c r="J45" s="6"/>
      <c r="K45" s="6"/>
      <c r="L45" s="6"/>
      <c r="M45" s="8">
        <v>2694.27</v>
      </c>
      <c r="N45" s="8"/>
      <c r="O45" s="8">
        <v>2694.27</v>
      </c>
      <c r="P45" s="35"/>
    </row>
    <row r="46" spans="1:16" x14ac:dyDescent="0.2">
      <c r="A46" s="18" t="s">
        <v>48</v>
      </c>
      <c r="C46" s="20" t="s">
        <v>49</v>
      </c>
      <c r="D46" s="25"/>
      <c r="E46" s="25"/>
      <c r="F46" s="25"/>
      <c r="G46" s="26"/>
      <c r="H46" s="25"/>
      <c r="I46" s="25"/>
      <c r="J46" s="25"/>
      <c r="K46" s="25"/>
      <c r="L46" s="25"/>
      <c r="M46" s="3">
        <f>M47+M48+M49+M50+M51+M52</f>
        <v>6586737.46</v>
      </c>
      <c r="N46" s="3">
        <f>N47+N48+N49+N50+N51+N52</f>
        <v>0</v>
      </c>
      <c r="O46" s="3">
        <f>O47+O48+O49+O50+O51+O52</f>
        <v>6586737.46</v>
      </c>
      <c r="P46" s="35"/>
    </row>
    <row r="47" spans="1:16" s="29" customFormat="1" x14ac:dyDescent="0.2">
      <c r="A47" s="18"/>
      <c r="B47" s="10" t="s">
        <v>2</v>
      </c>
      <c r="C47" s="10" t="s">
        <v>50</v>
      </c>
      <c r="D47" s="6"/>
      <c r="E47" s="6"/>
      <c r="F47" s="6"/>
      <c r="G47" s="6"/>
      <c r="H47" s="6"/>
      <c r="I47" s="6"/>
      <c r="J47" s="6"/>
      <c r="K47" s="6"/>
      <c r="L47" s="6"/>
      <c r="M47" s="8">
        <v>239333.35</v>
      </c>
      <c r="N47" s="8"/>
      <c r="O47" s="8">
        <v>239333.35</v>
      </c>
      <c r="P47" s="36"/>
    </row>
    <row r="48" spans="1:16" x14ac:dyDescent="0.2">
      <c r="A48" s="28"/>
      <c r="B48" s="29" t="s">
        <v>6</v>
      </c>
      <c r="C48" s="29" t="s">
        <v>51</v>
      </c>
      <c r="D48" s="30"/>
      <c r="E48" s="30"/>
      <c r="F48" s="30"/>
      <c r="G48" s="30"/>
      <c r="H48" s="30"/>
      <c r="I48" s="30"/>
      <c r="J48" s="30"/>
      <c r="K48" s="30"/>
      <c r="L48" s="30"/>
      <c r="M48" s="8">
        <v>0</v>
      </c>
      <c r="N48" s="8"/>
      <c r="O48" s="8">
        <v>0</v>
      </c>
      <c r="P48" s="35"/>
    </row>
    <row r="49" spans="1:16" x14ac:dyDescent="0.2">
      <c r="A49" s="18"/>
      <c r="B49" s="10" t="s">
        <v>7</v>
      </c>
      <c r="C49" s="10" t="s">
        <v>52</v>
      </c>
      <c r="D49" s="6"/>
      <c r="E49" s="6"/>
      <c r="F49" s="6"/>
      <c r="G49" s="6"/>
      <c r="H49" s="6"/>
      <c r="I49" s="6"/>
      <c r="J49" s="6"/>
      <c r="K49" s="6"/>
      <c r="L49" s="6"/>
      <c r="M49" s="8">
        <v>0</v>
      </c>
      <c r="N49" s="8"/>
      <c r="O49" s="8">
        <v>0</v>
      </c>
      <c r="P49" s="35"/>
    </row>
    <row r="50" spans="1:16" x14ac:dyDescent="0.2">
      <c r="A50" s="18"/>
      <c r="B50" s="10" t="s">
        <v>8</v>
      </c>
      <c r="C50" s="10" t="s">
        <v>53</v>
      </c>
      <c r="D50" s="6"/>
      <c r="E50" s="6"/>
      <c r="F50" s="6"/>
      <c r="G50" s="6"/>
      <c r="H50" s="6"/>
      <c r="I50" s="6"/>
      <c r="J50" s="6"/>
      <c r="K50" s="6"/>
      <c r="L50" s="6"/>
      <c r="M50" s="8">
        <v>2538754.11</v>
      </c>
      <c r="N50" s="8"/>
      <c r="O50" s="8">
        <v>2538754.11</v>
      </c>
      <c r="P50" s="35"/>
    </row>
    <row r="51" spans="1:16" x14ac:dyDescent="0.2">
      <c r="A51" s="18"/>
      <c r="B51" s="10" t="s">
        <v>15</v>
      </c>
      <c r="C51" s="10" t="s">
        <v>54</v>
      </c>
      <c r="D51" s="6"/>
      <c r="E51" s="6"/>
      <c r="F51" s="6"/>
      <c r="G51" s="6"/>
      <c r="H51" s="6"/>
      <c r="I51" s="6"/>
      <c r="J51" s="6"/>
      <c r="K51" s="6"/>
      <c r="L51" s="6"/>
      <c r="M51" s="8">
        <v>3808650</v>
      </c>
      <c r="N51" s="8"/>
      <c r="O51" s="8">
        <v>3808650</v>
      </c>
      <c r="P51" s="35"/>
    </row>
    <row r="52" spans="1:16" x14ac:dyDescent="0.2">
      <c r="A52" s="18"/>
      <c r="B52" s="10" t="s">
        <v>22</v>
      </c>
      <c r="C52" s="10" t="s">
        <v>23</v>
      </c>
      <c r="D52" s="6"/>
      <c r="E52" s="6"/>
      <c r="F52" s="6"/>
      <c r="G52" s="6"/>
      <c r="H52" s="6"/>
      <c r="I52" s="6"/>
      <c r="J52" s="6"/>
      <c r="K52" s="6"/>
      <c r="L52" s="6"/>
      <c r="M52" s="8"/>
      <c r="N52" s="8"/>
      <c r="O52" s="8"/>
      <c r="P52" s="35"/>
    </row>
    <row r="53" spans="1:16" x14ac:dyDescent="0.2">
      <c r="A53" s="18" t="s">
        <v>55</v>
      </c>
      <c r="C53" s="20" t="s">
        <v>56</v>
      </c>
      <c r="D53" s="25"/>
      <c r="E53" s="25"/>
      <c r="F53" s="25"/>
      <c r="G53" s="25"/>
      <c r="H53" s="25"/>
      <c r="I53" s="25"/>
      <c r="J53" s="25"/>
      <c r="K53" s="25"/>
      <c r="L53" s="25"/>
      <c r="M53" s="3">
        <f>M54+M55+M56</f>
        <v>1431737.06</v>
      </c>
      <c r="N53" s="3">
        <f>N54+N55+N56</f>
        <v>0</v>
      </c>
      <c r="O53" s="3">
        <f>O54+O55+O56</f>
        <v>1431737.06</v>
      </c>
      <c r="P53" s="35"/>
    </row>
    <row r="54" spans="1:16" s="29" customFormat="1" x14ac:dyDescent="0.2">
      <c r="A54" s="18"/>
      <c r="B54" s="10" t="s">
        <v>2</v>
      </c>
      <c r="C54" s="10" t="s">
        <v>57</v>
      </c>
      <c r="D54" s="6"/>
      <c r="E54" s="6"/>
      <c r="F54" s="6"/>
      <c r="G54" s="6"/>
      <c r="H54" s="6"/>
      <c r="I54" s="6"/>
      <c r="J54" s="6"/>
      <c r="K54" s="6"/>
      <c r="L54" s="6"/>
      <c r="M54" s="8"/>
      <c r="N54" s="8"/>
      <c r="O54" s="8"/>
      <c r="P54" s="36"/>
    </row>
    <row r="55" spans="1:16" x14ac:dyDescent="0.2">
      <c r="A55" s="28"/>
      <c r="B55" s="29" t="s">
        <v>6</v>
      </c>
      <c r="C55" s="29" t="s">
        <v>58</v>
      </c>
      <c r="D55" s="30"/>
      <c r="E55" s="30"/>
      <c r="F55" s="30"/>
      <c r="G55" s="30"/>
      <c r="H55" s="30"/>
      <c r="I55" s="30"/>
      <c r="J55" s="30"/>
      <c r="K55" s="30"/>
      <c r="L55" s="30"/>
      <c r="M55" s="8"/>
      <c r="N55" s="8"/>
      <c r="O55" s="8"/>
      <c r="P55" s="35"/>
    </row>
    <row r="56" spans="1:16" x14ac:dyDescent="0.2">
      <c r="A56" s="18"/>
      <c r="B56" s="10" t="s">
        <v>7</v>
      </c>
      <c r="C56" s="10" t="s">
        <v>59</v>
      </c>
      <c r="D56" s="6"/>
      <c r="E56" s="6"/>
      <c r="F56" s="6"/>
      <c r="G56" s="6"/>
      <c r="H56" s="6"/>
      <c r="I56" s="6"/>
      <c r="J56" s="6"/>
      <c r="K56" s="6"/>
      <c r="L56" s="6"/>
      <c r="M56" s="8">
        <v>1431737.06</v>
      </c>
      <c r="N56" s="8"/>
      <c r="O56" s="8">
        <v>1431737.06</v>
      </c>
      <c r="P56" s="35"/>
    </row>
    <row r="57" spans="1:16" x14ac:dyDescent="0.2">
      <c r="A57" s="61" t="s">
        <v>60</v>
      </c>
      <c r="B57" s="61"/>
      <c r="C57" s="61"/>
      <c r="D57" s="61"/>
      <c r="E57" s="4"/>
      <c r="F57" s="4"/>
      <c r="G57" s="4"/>
      <c r="H57" s="4"/>
      <c r="I57" s="4"/>
      <c r="J57" s="4"/>
      <c r="K57" s="4"/>
      <c r="L57" s="4"/>
      <c r="M57" s="9">
        <f>M35-M39+M46-M53</f>
        <v>268939.29000000237</v>
      </c>
      <c r="N57" s="9">
        <f>N35-N39+N46-N53</f>
        <v>0</v>
      </c>
      <c r="O57" s="9">
        <f>O35-O39+O46-O53</f>
        <v>268939.29000000237</v>
      </c>
      <c r="P57" s="35"/>
    </row>
    <row r="58" spans="1:16" x14ac:dyDescent="0.2">
      <c r="A58" s="37" t="s">
        <v>68</v>
      </c>
      <c r="M58" s="10">
        <v>0</v>
      </c>
      <c r="O58" s="10">
        <v>0</v>
      </c>
    </row>
    <row r="59" spans="1:16" x14ac:dyDescent="0.2">
      <c r="A59" s="37" t="s">
        <v>69</v>
      </c>
      <c r="M59" s="10">
        <f>M57</f>
        <v>268939.29000000237</v>
      </c>
      <c r="O59" s="10">
        <f>O57</f>
        <v>268939.29000000237</v>
      </c>
      <c r="P59" s="35"/>
    </row>
    <row r="60" spans="1:16" x14ac:dyDescent="0.2">
      <c r="A60" s="38" t="s">
        <v>70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>
        <v>122759.7</v>
      </c>
      <c r="N60" s="11"/>
      <c r="O60" s="11">
        <v>122759.7</v>
      </c>
    </row>
    <row r="61" spans="1:16" x14ac:dyDescent="0.2">
      <c r="A61" s="39" t="s">
        <v>71</v>
      </c>
      <c r="M61" s="20">
        <f>M59-M60</f>
        <v>146179.59000000235</v>
      </c>
      <c r="O61" s="20">
        <f>O59-O60</f>
        <v>146179.59000000235</v>
      </c>
    </row>
  </sheetData>
  <mergeCells count="14">
    <mergeCell ref="B3:C3"/>
    <mergeCell ref="A57:D57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140E61A2-3A62-4A59-8C65-B219B78BE747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D2572-FEC4-4126-AF27-D821767E381A}">
  <dimension ref="A1:P61"/>
  <sheetViews>
    <sheetView topLeftCell="A26" workbookViewId="0">
      <selection activeCell="O60" sqref="O60"/>
    </sheetView>
  </sheetViews>
  <sheetFormatPr defaultRowHeight="12.75" x14ac:dyDescent="0.2"/>
  <cols>
    <col min="1" max="1" width="5.42578125" style="10" customWidth="1"/>
    <col min="2" max="2" width="2.42578125" style="10" customWidth="1"/>
    <col min="3" max="3" width="29.42578125" style="10" customWidth="1"/>
    <col min="4" max="4" width="15.5703125" style="10" customWidth="1"/>
    <col min="5" max="5" width="12.85546875" style="10" bestFit="1" customWidth="1"/>
    <col min="6" max="6" width="12.85546875" style="10" customWidth="1"/>
    <col min="7" max="8" width="14" style="10" bestFit="1" customWidth="1"/>
    <col min="9" max="9" width="13.28515625" style="10" bestFit="1" customWidth="1"/>
    <col min="10" max="11" width="9.28515625" style="10" bestFit="1" customWidth="1"/>
    <col min="12" max="12" width="10.28515625" style="10" bestFit="1" customWidth="1"/>
    <col min="13" max="13" width="13.7109375" style="10" customWidth="1"/>
    <col min="14" max="14" width="11.140625" style="10" customWidth="1"/>
    <col min="15" max="15" width="19.42578125" style="10" customWidth="1"/>
    <col min="16" max="16384" width="9.140625" style="10"/>
  </cols>
  <sheetData>
    <row r="1" spans="1:15" s="14" customFormat="1" x14ac:dyDescent="0.2">
      <c r="A1" s="13"/>
      <c r="C1" s="15" t="s">
        <v>90</v>
      </c>
      <c r="D1" s="62" t="s">
        <v>37</v>
      </c>
      <c r="E1" s="62" t="s">
        <v>38</v>
      </c>
      <c r="F1" s="62" t="s">
        <v>75</v>
      </c>
      <c r="G1" s="62" t="s">
        <v>74</v>
      </c>
      <c r="H1" s="62" t="s">
        <v>39</v>
      </c>
      <c r="I1" s="62" t="s">
        <v>40</v>
      </c>
      <c r="J1" s="62" t="s">
        <v>61</v>
      </c>
      <c r="K1" s="62" t="s">
        <v>66</v>
      </c>
      <c r="L1" s="62" t="s">
        <v>62</v>
      </c>
      <c r="M1" s="62" t="s">
        <v>63</v>
      </c>
      <c r="N1" s="62" t="s">
        <v>64</v>
      </c>
      <c r="O1" s="62" t="s">
        <v>65</v>
      </c>
    </row>
    <row r="2" spans="1:15" s="14" customFormat="1" x14ac:dyDescent="0.2">
      <c r="A2" s="13"/>
      <c r="B2" s="13"/>
      <c r="C2" s="33" t="s">
        <v>67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s="17" customFormat="1" x14ac:dyDescent="0.2">
      <c r="A3" s="13" t="s">
        <v>1</v>
      </c>
      <c r="B3" s="63" t="s">
        <v>0</v>
      </c>
      <c r="C3" s="63"/>
      <c r="D3" s="1">
        <f t="shared" ref="D3:N3" si="0">D4+D5+D6+D7+D14+D21</f>
        <v>0</v>
      </c>
      <c r="E3" s="1">
        <f t="shared" si="0"/>
        <v>0</v>
      </c>
      <c r="F3" s="1">
        <f t="shared" si="0"/>
        <v>4576183.71</v>
      </c>
      <c r="G3" s="1">
        <f t="shared" si="0"/>
        <v>0</v>
      </c>
      <c r="H3" s="1">
        <f t="shared" si="0"/>
        <v>0</v>
      </c>
      <c r="I3" s="1">
        <f t="shared" si="0"/>
        <v>0</v>
      </c>
      <c r="J3" s="1">
        <f t="shared" si="0"/>
        <v>0</v>
      </c>
      <c r="K3" s="1">
        <f t="shared" si="0"/>
        <v>0</v>
      </c>
      <c r="L3" s="1">
        <f t="shared" si="0"/>
        <v>0</v>
      </c>
      <c r="M3" s="1">
        <f>D3+E3+F3+G3+H3+I3+J3+K3+L3</f>
        <v>4576183.71</v>
      </c>
      <c r="N3" s="1">
        <f t="shared" si="0"/>
        <v>0</v>
      </c>
      <c r="O3" s="1">
        <f t="shared" ref="O3:O34" si="1">M3+N3</f>
        <v>4576183.71</v>
      </c>
    </row>
    <row r="4" spans="1:15" x14ac:dyDescent="0.2">
      <c r="A4" s="16"/>
      <c r="B4" s="17" t="s">
        <v>2</v>
      </c>
      <c r="C4" s="17" t="s">
        <v>4</v>
      </c>
      <c r="D4" s="8"/>
      <c r="E4" s="8"/>
      <c r="F4" s="8">
        <v>4576183.71</v>
      </c>
      <c r="G4" s="8"/>
      <c r="H4" s="8"/>
      <c r="I4" s="8"/>
      <c r="J4" s="34"/>
      <c r="K4" s="34"/>
      <c r="L4" s="8"/>
      <c r="M4" s="2">
        <f>D4+E4+F4+G4+H4+I4+J4+K4+L4</f>
        <v>4576183.71</v>
      </c>
      <c r="N4" s="8">
        <v>0</v>
      </c>
      <c r="O4" s="2">
        <f t="shared" si="1"/>
        <v>4576183.71</v>
      </c>
    </row>
    <row r="5" spans="1:15" x14ac:dyDescent="0.2">
      <c r="A5" s="18"/>
      <c r="B5" s="10" t="s">
        <v>6</v>
      </c>
      <c r="C5" s="10" t="s">
        <v>3</v>
      </c>
      <c r="D5" s="8"/>
      <c r="E5" s="8"/>
      <c r="F5" s="8"/>
      <c r="G5" s="8"/>
      <c r="H5" s="8"/>
      <c r="I5" s="8"/>
      <c r="J5" s="8"/>
      <c r="K5" s="8"/>
      <c r="L5" s="8"/>
      <c r="M5" s="2">
        <f t="shared" ref="M5:M34" si="2">D5+E5+F5+G5+H5+I5+J5+K5+L5</f>
        <v>0</v>
      </c>
      <c r="N5" s="8">
        <v>0</v>
      </c>
      <c r="O5" s="2">
        <f t="shared" si="1"/>
        <v>0</v>
      </c>
    </row>
    <row r="6" spans="1:15" x14ac:dyDescent="0.2">
      <c r="A6" s="18"/>
      <c r="B6" s="10" t="s">
        <v>7</v>
      </c>
      <c r="C6" s="10" t="s">
        <v>5</v>
      </c>
      <c r="D6" s="8"/>
      <c r="E6" s="8"/>
      <c r="F6" s="8"/>
      <c r="G6" s="8"/>
      <c r="H6" s="8"/>
      <c r="I6" s="8"/>
      <c r="J6" s="8"/>
      <c r="K6" s="8"/>
      <c r="L6" s="8"/>
      <c r="M6" s="2">
        <f t="shared" si="2"/>
        <v>0</v>
      </c>
      <c r="N6" s="8">
        <v>0</v>
      </c>
      <c r="O6" s="2">
        <f t="shared" si="1"/>
        <v>0</v>
      </c>
    </row>
    <row r="7" spans="1:15" x14ac:dyDescent="0.2">
      <c r="A7" s="18"/>
      <c r="B7" s="10" t="s">
        <v>8</v>
      </c>
      <c r="C7" s="10" t="s">
        <v>9</v>
      </c>
      <c r="D7" s="3">
        <f t="shared" ref="D7:L7" si="3">D8+D9+D10+D11+D12+D13</f>
        <v>0</v>
      </c>
      <c r="E7" s="3">
        <f t="shared" si="3"/>
        <v>0</v>
      </c>
      <c r="F7" s="3">
        <f t="shared" si="3"/>
        <v>0</v>
      </c>
      <c r="G7" s="3">
        <f t="shared" si="3"/>
        <v>0</v>
      </c>
      <c r="H7" s="3">
        <f t="shared" si="3"/>
        <v>0</v>
      </c>
      <c r="I7" s="3">
        <f t="shared" si="3"/>
        <v>0</v>
      </c>
      <c r="J7" s="3">
        <f t="shared" si="3"/>
        <v>0</v>
      </c>
      <c r="K7" s="3">
        <f t="shared" si="3"/>
        <v>0</v>
      </c>
      <c r="L7" s="3">
        <f t="shared" si="3"/>
        <v>0</v>
      </c>
      <c r="M7" s="3">
        <f>D7+E7+F7+G7+H7+I7+J7+K7+L7</f>
        <v>0</v>
      </c>
      <c r="N7" s="19">
        <v>0</v>
      </c>
      <c r="O7" s="3">
        <f t="shared" si="1"/>
        <v>0</v>
      </c>
    </row>
    <row r="8" spans="1:15" x14ac:dyDescent="0.2">
      <c r="A8" s="18"/>
      <c r="C8" s="10" t="s">
        <v>10</v>
      </c>
      <c r="D8" s="8"/>
      <c r="E8" s="8"/>
      <c r="F8" s="8"/>
      <c r="G8" s="8"/>
      <c r="H8" s="8"/>
      <c r="I8" s="8"/>
      <c r="J8" s="8"/>
      <c r="K8" s="8"/>
      <c r="L8" s="8"/>
      <c r="M8" s="2">
        <f t="shared" si="2"/>
        <v>0</v>
      </c>
      <c r="N8" s="8">
        <v>0</v>
      </c>
      <c r="O8" s="2">
        <f t="shared" si="1"/>
        <v>0</v>
      </c>
    </row>
    <row r="9" spans="1:15" x14ac:dyDescent="0.2">
      <c r="A9" s="18"/>
      <c r="C9" s="10" t="s">
        <v>11</v>
      </c>
      <c r="D9" s="8"/>
      <c r="E9" s="8">
        <v>0</v>
      </c>
      <c r="F9" s="8"/>
      <c r="G9" s="8"/>
      <c r="H9" s="8"/>
      <c r="I9" s="8"/>
      <c r="J9" s="8"/>
      <c r="K9" s="8"/>
      <c r="L9" s="8"/>
      <c r="M9" s="2">
        <f t="shared" si="2"/>
        <v>0</v>
      </c>
      <c r="N9" s="8">
        <v>0</v>
      </c>
      <c r="O9" s="2">
        <f t="shared" si="1"/>
        <v>0</v>
      </c>
    </row>
    <row r="10" spans="1:15" x14ac:dyDescent="0.2">
      <c r="A10" s="18"/>
      <c r="C10" s="10" t="s">
        <v>12</v>
      </c>
      <c r="D10" s="8"/>
      <c r="E10" s="8"/>
      <c r="F10" s="8"/>
      <c r="G10" s="8"/>
      <c r="H10" s="8"/>
      <c r="I10" s="8"/>
      <c r="J10" s="8"/>
      <c r="K10" s="8"/>
      <c r="L10" s="8"/>
      <c r="M10" s="2">
        <f t="shared" si="2"/>
        <v>0</v>
      </c>
      <c r="N10" s="8">
        <v>0</v>
      </c>
      <c r="O10" s="2">
        <f t="shared" si="1"/>
        <v>0</v>
      </c>
    </row>
    <row r="11" spans="1:15" x14ac:dyDescent="0.2">
      <c r="A11" s="18"/>
      <c r="C11" s="10" t="s">
        <v>13</v>
      </c>
      <c r="D11" s="8"/>
      <c r="E11" s="8"/>
      <c r="F11" s="8"/>
      <c r="G11" s="8"/>
      <c r="H11" s="8"/>
      <c r="I11" s="8"/>
      <c r="J11" s="8"/>
      <c r="K11" s="8"/>
      <c r="L11" s="8"/>
      <c r="M11" s="2">
        <f t="shared" si="2"/>
        <v>0</v>
      </c>
      <c r="N11" s="8">
        <v>0</v>
      </c>
      <c r="O11" s="2">
        <f t="shared" si="1"/>
        <v>0</v>
      </c>
    </row>
    <row r="12" spans="1:15" x14ac:dyDescent="0.2">
      <c r="A12" s="18"/>
      <c r="C12" s="10" t="s">
        <v>14</v>
      </c>
      <c r="D12" s="8"/>
      <c r="E12" s="8"/>
      <c r="F12" s="8"/>
      <c r="G12" s="8"/>
      <c r="H12" s="8"/>
      <c r="I12" s="8"/>
      <c r="J12" s="8"/>
      <c r="K12" s="8"/>
      <c r="L12" s="8"/>
      <c r="M12" s="2">
        <f t="shared" si="2"/>
        <v>0</v>
      </c>
      <c r="N12" s="8">
        <v>0</v>
      </c>
      <c r="O12" s="2">
        <f t="shared" si="1"/>
        <v>0</v>
      </c>
    </row>
    <row r="13" spans="1:15" x14ac:dyDescent="0.2">
      <c r="A13" s="18"/>
      <c r="C13" s="14" t="s">
        <v>76</v>
      </c>
      <c r="D13" s="8"/>
      <c r="E13" s="8"/>
      <c r="F13" s="8"/>
      <c r="G13" s="8"/>
      <c r="H13" s="8"/>
      <c r="I13" s="8"/>
      <c r="J13" s="8"/>
      <c r="K13" s="8"/>
      <c r="L13" s="8"/>
      <c r="M13" s="2">
        <f t="shared" si="2"/>
        <v>0</v>
      </c>
      <c r="N13" s="8">
        <v>0</v>
      </c>
      <c r="O13" s="2">
        <f t="shared" si="1"/>
        <v>0</v>
      </c>
    </row>
    <row r="14" spans="1:15" x14ac:dyDescent="0.2">
      <c r="A14" s="18"/>
      <c r="B14" s="10" t="s">
        <v>15</v>
      </c>
      <c r="C14" s="10" t="s">
        <v>16</v>
      </c>
      <c r="D14" s="3">
        <f t="shared" ref="D14:L14" si="4">D15+D16+D17+D18+D19+D20</f>
        <v>0</v>
      </c>
      <c r="E14" s="3">
        <f t="shared" si="4"/>
        <v>0</v>
      </c>
      <c r="F14" s="3">
        <f t="shared" si="4"/>
        <v>0</v>
      </c>
      <c r="G14" s="3">
        <f t="shared" si="4"/>
        <v>0</v>
      </c>
      <c r="H14" s="3">
        <f t="shared" si="4"/>
        <v>0</v>
      </c>
      <c r="I14" s="3">
        <f t="shared" si="4"/>
        <v>0</v>
      </c>
      <c r="J14" s="3">
        <f t="shared" si="4"/>
        <v>0</v>
      </c>
      <c r="K14" s="3">
        <f t="shared" si="4"/>
        <v>0</v>
      </c>
      <c r="L14" s="3">
        <f t="shared" si="4"/>
        <v>0</v>
      </c>
      <c r="M14" s="3">
        <f>D14+E14+F14+G14+H14+I14+J14+K14+L14</f>
        <v>0</v>
      </c>
      <c r="N14" s="19">
        <v>0</v>
      </c>
      <c r="O14" s="3">
        <f t="shared" si="1"/>
        <v>0</v>
      </c>
    </row>
    <row r="15" spans="1:15" x14ac:dyDescent="0.2">
      <c r="A15" s="18"/>
      <c r="C15" s="10" t="s">
        <v>17</v>
      </c>
      <c r="D15" s="8"/>
      <c r="E15" s="8"/>
      <c r="F15" s="8"/>
      <c r="G15" s="8"/>
      <c r="H15" s="8"/>
      <c r="I15" s="8"/>
      <c r="J15" s="8"/>
      <c r="K15" s="8"/>
      <c r="L15" s="8"/>
      <c r="M15" s="2">
        <f t="shared" si="2"/>
        <v>0</v>
      </c>
      <c r="N15" s="8">
        <v>0</v>
      </c>
      <c r="O15" s="2">
        <f t="shared" si="1"/>
        <v>0</v>
      </c>
    </row>
    <row r="16" spans="1:15" x14ac:dyDescent="0.2">
      <c r="A16" s="18"/>
      <c r="C16" s="10" t="s">
        <v>18</v>
      </c>
      <c r="D16" s="8"/>
      <c r="E16" s="8"/>
      <c r="F16" s="8"/>
      <c r="G16" s="8"/>
      <c r="H16" s="8"/>
      <c r="I16" s="8"/>
      <c r="J16" s="8"/>
      <c r="K16" s="8"/>
      <c r="L16" s="8"/>
      <c r="M16" s="2">
        <f t="shared" si="2"/>
        <v>0</v>
      </c>
      <c r="N16" s="8">
        <v>0</v>
      </c>
      <c r="O16" s="2">
        <f t="shared" si="1"/>
        <v>0</v>
      </c>
    </row>
    <row r="17" spans="1:15" x14ac:dyDescent="0.2">
      <c r="A17" s="18"/>
      <c r="C17" s="10" t="s">
        <v>19</v>
      </c>
      <c r="D17" s="8"/>
      <c r="E17" s="8"/>
      <c r="F17" s="8"/>
      <c r="G17" s="8"/>
      <c r="H17" s="8"/>
      <c r="I17" s="8"/>
      <c r="J17" s="8"/>
      <c r="K17" s="8"/>
      <c r="L17" s="8"/>
      <c r="M17" s="2">
        <f t="shared" si="2"/>
        <v>0</v>
      </c>
      <c r="N17" s="8">
        <v>0</v>
      </c>
      <c r="O17" s="2">
        <f t="shared" si="1"/>
        <v>0</v>
      </c>
    </row>
    <row r="18" spans="1:15" x14ac:dyDescent="0.2">
      <c r="A18" s="18"/>
      <c r="C18" s="10" t="s">
        <v>20</v>
      </c>
      <c r="D18" s="8"/>
      <c r="E18" s="8"/>
      <c r="F18" s="8"/>
      <c r="G18" s="8"/>
      <c r="H18" s="8"/>
      <c r="I18" s="8"/>
      <c r="J18" s="8"/>
      <c r="K18" s="8"/>
      <c r="L18" s="8"/>
      <c r="M18" s="2">
        <f t="shared" si="2"/>
        <v>0</v>
      </c>
      <c r="N18" s="8">
        <v>0</v>
      </c>
      <c r="O18" s="2">
        <f t="shared" si="1"/>
        <v>0</v>
      </c>
    </row>
    <row r="19" spans="1:15" x14ac:dyDescent="0.2">
      <c r="A19" s="18"/>
      <c r="C19" s="10" t="s">
        <v>21</v>
      </c>
      <c r="D19" s="8"/>
      <c r="E19" s="8"/>
      <c r="F19" s="8"/>
      <c r="G19" s="8"/>
      <c r="H19" s="8"/>
      <c r="I19" s="8"/>
      <c r="J19" s="8"/>
      <c r="K19" s="8"/>
      <c r="L19" s="8"/>
      <c r="M19" s="2">
        <f t="shared" si="2"/>
        <v>0</v>
      </c>
      <c r="N19" s="8">
        <v>0</v>
      </c>
      <c r="O19" s="2">
        <f t="shared" si="1"/>
        <v>0</v>
      </c>
    </row>
    <row r="20" spans="1:15" x14ac:dyDescent="0.2">
      <c r="A20" s="18"/>
      <c r="C20" s="14" t="s">
        <v>72</v>
      </c>
      <c r="D20" s="8"/>
      <c r="E20" s="8"/>
      <c r="F20" s="8"/>
      <c r="G20" s="8"/>
      <c r="H20" s="8"/>
      <c r="I20" s="8"/>
      <c r="J20" s="8"/>
      <c r="K20" s="8"/>
      <c r="L20" s="8"/>
      <c r="M20" s="2">
        <f t="shared" si="2"/>
        <v>0</v>
      </c>
      <c r="N20" s="8">
        <v>0</v>
      </c>
      <c r="O20" s="2">
        <f t="shared" si="1"/>
        <v>0</v>
      </c>
    </row>
    <row r="21" spans="1:15" x14ac:dyDescent="0.2">
      <c r="A21" s="18"/>
      <c r="B21" s="10" t="s">
        <v>22</v>
      </c>
      <c r="C21" s="10" t="s">
        <v>23</v>
      </c>
      <c r="D21" s="8"/>
      <c r="E21" s="8"/>
      <c r="F21" s="8"/>
      <c r="G21" s="8"/>
      <c r="H21" s="8"/>
      <c r="I21" s="8"/>
      <c r="J21" s="8"/>
      <c r="K21" s="8"/>
      <c r="L21" s="8"/>
      <c r="M21" s="2">
        <f t="shared" si="2"/>
        <v>0</v>
      </c>
      <c r="N21" s="8">
        <v>0</v>
      </c>
      <c r="O21" s="2">
        <f t="shared" si="1"/>
        <v>0</v>
      </c>
    </row>
    <row r="22" spans="1:15" x14ac:dyDescent="0.2">
      <c r="A22" s="18" t="s">
        <v>24</v>
      </c>
      <c r="C22" s="20" t="s">
        <v>25</v>
      </c>
      <c r="D22" s="3">
        <f t="shared" ref="D22:L22" si="5">D23+D24+D25+D26+D34</f>
        <v>0</v>
      </c>
      <c r="E22" s="3">
        <f t="shared" si="5"/>
        <v>0</v>
      </c>
      <c r="F22" s="3">
        <f t="shared" si="5"/>
        <v>847213.37</v>
      </c>
      <c r="G22" s="3">
        <f t="shared" si="5"/>
        <v>0</v>
      </c>
      <c r="H22" s="3">
        <f t="shared" si="5"/>
        <v>0</v>
      </c>
      <c r="I22" s="3">
        <f t="shared" si="5"/>
        <v>0</v>
      </c>
      <c r="J22" s="3">
        <f t="shared" si="5"/>
        <v>0</v>
      </c>
      <c r="K22" s="3">
        <f t="shared" si="5"/>
        <v>0</v>
      </c>
      <c r="L22" s="3">
        <f t="shared" si="5"/>
        <v>0</v>
      </c>
      <c r="M22" s="3">
        <f>D22+E22+F22+G22+H22+I22+J22+K22+L22</f>
        <v>847213.37</v>
      </c>
      <c r="N22" s="19"/>
      <c r="O22" s="3">
        <f t="shared" si="1"/>
        <v>847213.37</v>
      </c>
    </row>
    <row r="23" spans="1:15" x14ac:dyDescent="0.2">
      <c r="A23" s="18"/>
      <c r="B23" s="10" t="s">
        <v>2</v>
      </c>
      <c r="C23" s="10" t="s">
        <v>26</v>
      </c>
      <c r="D23" s="8"/>
      <c r="E23" s="8"/>
      <c r="F23" s="8"/>
      <c r="G23" s="8"/>
      <c r="H23" s="8"/>
      <c r="I23" s="8"/>
      <c r="J23" s="8"/>
      <c r="K23" s="8"/>
      <c r="L23" s="8"/>
      <c r="M23" s="2">
        <f t="shared" si="2"/>
        <v>0</v>
      </c>
      <c r="N23" s="8">
        <v>0</v>
      </c>
      <c r="O23" s="2">
        <f t="shared" si="1"/>
        <v>0</v>
      </c>
    </row>
    <row r="24" spans="1:15" x14ac:dyDescent="0.2">
      <c r="A24" s="18"/>
      <c r="B24" s="10" t="s">
        <v>6</v>
      </c>
      <c r="C24" s="10" t="s">
        <v>27</v>
      </c>
      <c r="D24" s="8"/>
      <c r="E24" s="8"/>
      <c r="F24" s="8"/>
      <c r="G24" s="8"/>
      <c r="H24" s="8"/>
      <c r="I24" s="8"/>
      <c r="J24" s="8"/>
      <c r="K24" s="8"/>
      <c r="L24" s="8"/>
      <c r="M24" s="2">
        <f t="shared" si="2"/>
        <v>0</v>
      </c>
      <c r="N24" s="8">
        <v>0</v>
      </c>
      <c r="O24" s="2">
        <f t="shared" si="1"/>
        <v>0</v>
      </c>
    </row>
    <row r="25" spans="1:15" x14ac:dyDescent="0.2">
      <c r="A25" s="18"/>
      <c r="B25" s="10" t="s">
        <v>7</v>
      </c>
      <c r="C25" s="10" t="s">
        <v>28</v>
      </c>
      <c r="D25" s="8"/>
      <c r="E25" s="8"/>
      <c r="F25" s="8"/>
      <c r="G25" s="8"/>
      <c r="H25" s="8"/>
      <c r="I25" s="8"/>
      <c r="J25" s="8"/>
      <c r="K25" s="8"/>
      <c r="L25" s="8"/>
      <c r="M25" s="2">
        <f t="shared" si="2"/>
        <v>0</v>
      </c>
      <c r="N25" s="8">
        <v>0</v>
      </c>
      <c r="O25" s="2">
        <f t="shared" si="1"/>
        <v>0</v>
      </c>
    </row>
    <row r="26" spans="1:15" x14ac:dyDescent="0.2">
      <c r="A26" s="18"/>
      <c r="B26" s="10" t="s">
        <v>8</v>
      </c>
      <c r="C26" s="10" t="s">
        <v>29</v>
      </c>
      <c r="D26" s="3">
        <f t="shared" ref="D26:L26" si="6">D27+D28+D29+D30+D31+D32+D33</f>
        <v>0</v>
      </c>
      <c r="E26" s="3">
        <f t="shared" si="6"/>
        <v>0</v>
      </c>
      <c r="F26" s="3">
        <f t="shared" si="6"/>
        <v>847213.37</v>
      </c>
      <c r="G26" s="3">
        <f t="shared" si="6"/>
        <v>0</v>
      </c>
      <c r="H26" s="3">
        <f t="shared" si="6"/>
        <v>0</v>
      </c>
      <c r="I26" s="3">
        <f t="shared" si="6"/>
        <v>0</v>
      </c>
      <c r="J26" s="3">
        <f t="shared" si="6"/>
        <v>0</v>
      </c>
      <c r="K26" s="3">
        <f t="shared" si="6"/>
        <v>0</v>
      </c>
      <c r="L26" s="3">
        <f t="shared" si="6"/>
        <v>0</v>
      </c>
      <c r="M26" s="3">
        <f>D26+E26+F26+G26+H26+I26+J26+K26+L26</f>
        <v>847213.37</v>
      </c>
      <c r="N26" s="19">
        <v>0</v>
      </c>
      <c r="O26" s="3">
        <f t="shared" si="1"/>
        <v>847213.37</v>
      </c>
    </row>
    <row r="27" spans="1:15" x14ac:dyDescent="0.2">
      <c r="A27" s="18"/>
      <c r="C27" s="10" t="s">
        <v>10</v>
      </c>
      <c r="D27" s="8"/>
      <c r="E27" s="8"/>
      <c r="F27" s="8">
        <v>847213.37</v>
      </c>
      <c r="G27" s="8"/>
      <c r="H27" s="8"/>
      <c r="I27" s="8"/>
      <c r="J27" s="8"/>
      <c r="K27" s="8"/>
      <c r="L27" s="8"/>
      <c r="M27" s="2">
        <f t="shared" si="2"/>
        <v>847213.37</v>
      </c>
      <c r="N27" s="8">
        <v>0</v>
      </c>
      <c r="O27" s="2">
        <f t="shared" si="1"/>
        <v>847213.37</v>
      </c>
    </row>
    <row r="28" spans="1:15" x14ac:dyDescent="0.2">
      <c r="A28" s="18"/>
      <c r="C28" s="10" t="s">
        <v>11</v>
      </c>
      <c r="D28" s="8"/>
      <c r="E28" s="8"/>
      <c r="F28" s="8"/>
      <c r="G28" s="8"/>
      <c r="H28" s="8"/>
      <c r="I28" s="8"/>
      <c r="J28" s="8"/>
      <c r="K28" s="8"/>
      <c r="L28" s="8"/>
      <c r="M28" s="2">
        <f t="shared" si="2"/>
        <v>0</v>
      </c>
      <c r="N28" s="8">
        <v>0</v>
      </c>
      <c r="O28" s="2">
        <f t="shared" si="1"/>
        <v>0</v>
      </c>
    </row>
    <row r="29" spans="1:15" x14ac:dyDescent="0.2">
      <c r="A29" s="18"/>
      <c r="C29" s="14" t="s">
        <v>73</v>
      </c>
      <c r="D29" s="8"/>
      <c r="E29" s="8"/>
      <c r="F29" s="8"/>
      <c r="G29" s="8"/>
      <c r="H29" s="8"/>
      <c r="I29" s="8"/>
      <c r="J29" s="8"/>
      <c r="K29" s="8"/>
      <c r="L29" s="8"/>
      <c r="M29" s="2">
        <f t="shared" si="2"/>
        <v>0</v>
      </c>
      <c r="N29" s="8">
        <v>0</v>
      </c>
      <c r="O29" s="2">
        <f t="shared" si="1"/>
        <v>0</v>
      </c>
    </row>
    <row r="30" spans="1:15" x14ac:dyDescent="0.2">
      <c r="A30" s="18"/>
      <c r="C30" s="10" t="s">
        <v>30</v>
      </c>
      <c r="D30" s="8"/>
      <c r="E30" s="8"/>
      <c r="F30" s="8"/>
      <c r="G30" s="8"/>
      <c r="H30" s="8"/>
      <c r="I30" s="8"/>
      <c r="J30" s="8"/>
      <c r="K30" s="8"/>
      <c r="L30" s="8"/>
      <c r="M30" s="2">
        <f t="shared" si="2"/>
        <v>0</v>
      </c>
      <c r="N30" s="8">
        <v>0</v>
      </c>
      <c r="O30" s="2">
        <f t="shared" si="1"/>
        <v>0</v>
      </c>
    </row>
    <row r="31" spans="1:15" x14ac:dyDescent="0.2">
      <c r="A31" s="18"/>
      <c r="C31" s="10" t="s">
        <v>31</v>
      </c>
      <c r="D31" s="8"/>
      <c r="E31" s="8"/>
      <c r="F31" s="8"/>
      <c r="G31" s="8"/>
      <c r="H31" s="8"/>
      <c r="I31" s="8"/>
      <c r="J31" s="8"/>
      <c r="K31" s="8"/>
      <c r="L31" s="8"/>
      <c r="M31" s="2">
        <f t="shared" si="2"/>
        <v>0</v>
      </c>
      <c r="N31" s="8">
        <v>0</v>
      </c>
      <c r="O31" s="2">
        <f t="shared" si="1"/>
        <v>0</v>
      </c>
    </row>
    <row r="32" spans="1:15" x14ac:dyDescent="0.2">
      <c r="A32" s="18"/>
      <c r="C32" s="10" t="s">
        <v>32</v>
      </c>
      <c r="D32" s="8"/>
      <c r="E32" s="8"/>
      <c r="F32" s="8"/>
      <c r="G32" s="8"/>
      <c r="H32" s="8"/>
      <c r="I32" s="8"/>
      <c r="J32" s="8"/>
      <c r="K32" s="8"/>
      <c r="L32" s="8"/>
      <c r="M32" s="2">
        <f t="shared" si="2"/>
        <v>0</v>
      </c>
      <c r="N32" s="8">
        <v>0</v>
      </c>
      <c r="O32" s="2">
        <f t="shared" si="1"/>
        <v>0</v>
      </c>
    </row>
    <row r="33" spans="1:16" x14ac:dyDescent="0.2">
      <c r="A33" s="18"/>
      <c r="C33" s="10" t="s">
        <v>33</v>
      </c>
      <c r="D33" s="8"/>
      <c r="E33" s="8"/>
      <c r="F33" s="8"/>
      <c r="G33" s="8"/>
      <c r="H33" s="8"/>
      <c r="I33" s="8"/>
      <c r="J33" s="8"/>
      <c r="K33" s="8"/>
      <c r="L33" s="8"/>
      <c r="M33" s="2">
        <f t="shared" si="2"/>
        <v>0</v>
      </c>
      <c r="N33" s="8">
        <v>0</v>
      </c>
      <c r="O33" s="2">
        <f t="shared" si="1"/>
        <v>0</v>
      </c>
    </row>
    <row r="34" spans="1:16" x14ac:dyDescent="0.2">
      <c r="A34" s="18"/>
      <c r="B34" s="10" t="s">
        <v>15</v>
      </c>
      <c r="C34" s="10" t="s">
        <v>34</v>
      </c>
      <c r="D34" s="8">
        <v>0</v>
      </c>
      <c r="E34" s="8">
        <v>0</v>
      </c>
      <c r="F34" s="8"/>
      <c r="G34" s="8">
        <v>0</v>
      </c>
      <c r="H34" s="8">
        <v>0</v>
      </c>
      <c r="I34" s="8">
        <v>0</v>
      </c>
      <c r="J34" s="8"/>
      <c r="K34" s="8"/>
      <c r="L34" s="8">
        <v>0</v>
      </c>
      <c r="M34" s="2">
        <f t="shared" si="2"/>
        <v>0</v>
      </c>
      <c r="N34" s="8">
        <v>0</v>
      </c>
      <c r="O34" s="2">
        <f t="shared" si="1"/>
        <v>0</v>
      </c>
    </row>
    <row r="35" spans="1:16" s="17" customFormat="1" x14ac:dyDescent="0.2">
      <c r="A35" s="21" t="s">
        <v>35</v>
      </c>
      <c r="B35" s="11"/>
      <c r="C35" s="22" t="s">
        <v>36</v>
      </c>
      <c r="D35" s="4">
        <f t="shared" ref="D35:O35" si="7">D3-D22</f>
        <v>0</v>
      </c>
      <c r="E35" s="4">
        <f t="shared" si="7"/>
        <v>0</v>
      </c>
      <c r="F35" s="4">
        <f t="shared" si="7"/>
        <v>3728970.34</v>
      </c>
      <c r="G35" s="4">
        <f t="shared" si="7"/>
        <v>0</v>
      </c>
      <c r="H35" s="4">
        <f t="shared" si="7"/>
        <v>0</v>
      </c>
      <c r="I35" s="4">
        <f t="shared" si="7"/>
        <v>0</v>
      </c>
      <c r="J35" s="4">
        <f t="shared" si="7"/>
        <v>0</v>
      </c>
      <c r="K35" s="4">
        <f t="shared" si="7"/>
        <v>0</v>
      </c>
      <c r="L35" s="4">
        <f t="shared" si="7"/>
        <v>0</v>
      </c>
      <c r="M35" s="4">
        <f t="shared" si="7"/>
        <v>3728970.34</v>
      </c>
      <c r="N35" s="4">
        <f t="shared" si="7"/>
        <v>0</v>
      </c>
      <c r="O35" s="4">
        <f t="shared" si="7"/>
        <v>3728970.34</v>
      </c>
    </row>
    <row r="36" spans="1:16" x14ac:dyDescent="0.2">
      <c r="A36" s="16"/>
      <c r="B36" s="17"/>
      <c r="C36" s="20"/>
      <c r="D36" s="23"/>
      <c r="E36" s="23"/>
      <c r="F36" s="23"/>
      <c r="G36" s="23"/>
      <c r="H36" s="23"/>
      <c r="I36" s="23"/>
      <c r="J36" s="23"/>
      <c r="K36" s="23"/>
      <c r="L36" s="23"/>
      <c r="M36" s="5"/>
      <c r="N36" s="24"/>
      <c r="O36" s="5"/>
    </row>
    <row r="37" spans="1:16" x14ac:dyDescent="0.2">
      <c r="A37" s="18"/>
      <c r="C37" s="20"/>
      <c r="D37" s="23"/>
      <c r="E37" s="23"/>
      <c r="F37" s="23"/>
      <c r="G37" s="23"/>
      <c r="H37" s="23"/>
      <c r="I37" s="23"/>
      <c r="J37" s="23"/>
      <c r="K37" s="23"/>
      <c r="L37" s="23"/>
      <c r="M37" s="5"/>
      <c r="N37" s="24"/>
      <c r="O37" s="5"/>
    </row>
    <row r="38" spans="1:16" x14ac:dyDescent="0.2">
      <c r="A38" s="1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6" x14ac:dyDescent="0.2">
      <c r="A39" s="18" t="s">
        <v>41</v>
      </c>
      <c r="C39" s="20" t="s">
        <v>42</v>
      </c>
      <c r="D39" s="25"/>
      <c r="E39" s="25"/>
      <c r="F39" s="25"/>
      <c r="G39" s="26"/>
      <c r="H39" s="25"/>
      <c r="I39" s="25"/>
      <c r="J39" s="25"/>
      <c r="K39" s="25"/>
      <c r="L39" s="25"/>
      <c r="M39" s="7">
        <f>M40+M41+M42+M43+M44+M45</f>
        <v>4410722.82</v>
      </c>
      <c r="N39" s="7">
        <f>N40+N41+N42+N43+N44+N45</f>
        <v>0</v>
      </c>
      <c r="O39" s="3">
        <f>O40+O41+O42+O43+O44+O45</f>
        <v>4410722.82</v>
      </c>
      <c r="P39" s="35"/>
    </row>
    <row r="40" spans="1:16" s="29" customFormat="1" x14ac:dyDescent="0.2">
      <c r="A40" s="18"/>
      <c r="B40" s="10" t="s">
        <v>2</v>
      </c>
      <c r="C40" s="10" t="s">
        <v>43</v>
      </c>
      <c r="D40" s="6"/>
      <c r="E40" s="6"/>
      <c r="F40" s="6"/>
      <c r="G40" s="27"/>
      <c r="H40" s="6"/>
      <c r="I40" s="6"/>
      <c r="J40" s="6"/>
      <c r="K40" s="6"/>
      <c r="L40" s="6"/>
      <c r="M40" s="8">
        <v>1570638.51</v>
      </c>
      <c r="N40" s="8"/>
      <c r="O40" s="8">
        <v>1570638.51</v>
      </c>
      <c r="P40" s="36"/>
    </row>
    <row r="41" spans="1:16" s="29" customFormat="1" x14ac:dyDescent="0.2">
      <c r="A41" s="28"/>
      <c r="B41" s="29" t="s">
        <v>6</v>
      </c>
      <c r="C41" s="29" t="s">
        <v>44</v>
      </c>
      <c r="D41" s="30"/>
      <c r="E41" s="30"/>
      <c r="F41" s="30"/>
      <c r="G41" s="31"/>
      <c r="H41" s="30"/>
      <c r="I41" s="30"/>
      <c r="J41" s="30"/>
      <c r="K41" s="30"/>
      <c r="L41" s="30"/>
      <c r="M41" s="8">
        <v>2840084.31</v>
      </c>
      <c r="N41" s="32"/>
      <c r="O41" s="8">
        <v>2840084.31</v>
      </c>
      <c r="P41" s="36"/>
    </row>
    <row r="42" spans="1:16" x14ac:dyDescent="0.2">
      <c r="A42" s="28"/>
      <c r="B42" s="29" t="s">
        <v>7</v>
      </c>
      <c r="C42" s="29" t="s">
        <v>45</v>
      </c>
      <c r="D42" s="30"/>
      <c r="E42" s="30"/>
      <c r="F42" s="30"/>
      <c r="G42" s="31"/>
      <c r="H42" s="30"/>
      <c r="I42" s="30"/>
      <c r="J42" s="30"/>
      <c r="K42" s="30"/>
      <c r="L42" s="30"/>
      <c r="M42" s="8"/>
      <c r="N42" s="32"/>
      <c r="O42" s="8"/>
      <c r="P42" s="35"/>
    </row>
    <row r="43" spans="1:16" x14ac:dyDescent="0.2">
      <c r="A43" s="18"/>
      <c r="B43" s="10" t="s">
        <v>8</v>
      </c>
      <c r="C43" s="10" t="s">
        <v>46</v>
      </c>
      <c r="D43" s="6"/>
      <c r="E43" s="6"/>
      <c r="F43" s="6"/>
      <c r="G43" s="27"/>
      <c r="H43" s="6"/>
      <c r="I43" s="6"/>
      <c r="J43" s="6"/>
      <c r="K43" s="6"/>
      <c r="L43" s="6"/>
      <c r="M43" s="8"/>
      <c r="N43" s="8"/>
      <c r="O43" s="8"/>
      <c r="P43" s="35"/>
    </row>
    <row r="44" spans="1:16" x14ac:dyDescent="0.2">
      <c r="A44" s="18"/>
      <c r="B44" s="10" t="s">
        <v>15</v>
      </c>
      <c r="C44" s="10" t="s">
        <v>47</v>
      </c>
      <c r="D44" s="6"/>
      <c r="E44" s="6"/>
      <c r="F44" s="6"/>
      <c r="G44" s="27"/>
      <c r="H44" s="6"/>
      <c r="I44" s="6"/>
      <c r="J44" s="6"/>
      <c r="K44" s="6"/>
      <c r="L44" s="6"/>
      <c r="M44" s="8"/>
      <c r="N44" s="8"/>
      <c r="O44" s="8"/>
      <c r="P44" s="35"/>
    </row>
    <row r="45" spans="1:16" x14ac:dyDescent="0.2">
      <c r="A45" s="18"/>
      <c r="B45" s="10" t="s">
        <v>22</v>
      </c>
      <c r="C45" s="10" t="s">
        <v>34</v>
      </c>
      <c r="D45" s="6"/>
      <c r="E45" s="6"/>
      <c r="F45" s="6"/>
      <c r="G45" s="27"/>
      <c r="H45" s="6"/>
      <c r="I45" s="6"/>
      <c r="J45" s="6"/>
      <c r="K45" s="6"/>
      <c r="L45" s="6"/>
      <c r="M45" s="8"/>
      <c r="N45" s="8"/>
      <c r="O45" s="8"/>
      <c r="P45" s="35"/>
    </row>
    <row r="46" spans="1:16" x14ac:dyDescent="0.2">
      <c r="A46" s="18" t="s">
        <v>48</v>
      </c>
      <c r="C46" s="20" t="s">
        <v>49</v>
      </c>
      <c r="D46" s="25"/>
      <c r="E46" s="25"/>
      <c r="F46" s="25"/>
      <c r="G46" s="26"/>
      <c r="H46" s="25"/>
      <c r="I46" s="25"/>
      <c r="J46" s="25"/>
      <c r="K46" s="25"/>
      <c r="L46" s="25"/>
      <c r="M46" s="3">
        <f>M47+M48+M49+M50+M51+M52</f>
        <v>2051819.29</v>
      </c>
      <c r="N46" s="3">
        <f>N47+N48+N49+N50+N51+N52</f>
        <v>0</v>
      </c>
      <c r="O46" s="3">
        <f>O47+O48+O49+O50+O51+O52</f>
        <v>2051819.29</v>
      </c>
      <c r="P46" s="35"/>
    </row>
    <row r="47" spans="1:16" s="29" customFormat="1" x14ac:dyDescent="0.2">
      <c r="A47" s="18"/>
      <c r="B47" s="10" t="s">
        <v>2</v>
      </c>
      <c r="C47" s="10" t="s">
        <v>50</v>
      </c>
      <c r="D47" s="6"/>
      <c r="E47" s="6"/>
      <c r="F47" s="6"/>
      <c r="G47" s="6"/>
      <c r="H47" s="6"/>
      <c r="I47" s="6"/>
      <c r="J47" s="6"/>
      <c r="K47" s="6"/>
      <c r="L47" s="6"/>
      <c r="M47" s="8">
        <v>123189.55</v>
      </c>
      <c r="N47" s="8"/>
      <c r="O47" s="8">
        <v>123189.55</v>
      </c>
      <c r="P47" s="36"/>
    </row>
    <row r="48" spans="1:16" x14ac:dyDescent="0.2">
      <c r="A48" s="28"/>
      <c r="B48" s="29" t="s">
        <v>6</v>
      </c>
      <c r="C48" s="29" t="s">
        <v>51</v>
      </c>
      <c r="D48" s="30"/>
      <c r="E48" s="30"/>
      <c r="F48" s="30"/>
      <c r="G48" s="30"/>
      <c r="H48" s="30"/>
      <c r="I48" s="30"/>
      <c r="J48" s="30"/>
      <c r="K48" s="30"/>
      <c r="L48" s="30"/>
      <c r="M48" s="8"/>
      <c r="N48" s="8"/>
      <c r="O48" s="8"/>
      <c r="P48" s="35"/>
    </row>
    <row r="49" spans="1:16" x14ac:dyDescent="0.2">
      <c r="A49" s="18"/>
      <c r="B49" s="10" t="s">
        <v>7</v>
      </c>
      <c r="C49" s="10" t="s">
        <v>52</v>
      </c>
      <c r="D49" s="6"/>
      <c r="E49" s="6"/>
      <c r="F49" s="6"/>
      <c r="G49" s="6"/>
      <c r="H49" s="6"/>
      <c r="I49" s="6"/>
      <c r="J49" s="6"/>
      <c r="K49" s="6"/>
      <c r="L49" s="6"/>
      <c r="M49" s="8"/>
      <c r="N49" s="8"/>
      <c r="O49" s="8"/>
      <c r="P49" s="35"/>
    </row>
    <row r="50" spans="1:16" x14ac:dyDescent="0.2">
      <c r="A50" s="18"/>
      <c r="B50" s="10" t="s">
        <v>8</v>
      </c>
      <c r="C50" s="10" t="s">
        <v>53</v>
      </c>
      <c r="D50" s="6"/>
      <c r="E50" s="6"/>
      <c r="F50" s="6"/>
      <c r="G50" s="6"/>
      <c r="H50" s="6"/>
      <c r="I50" s="6"/>
      <c r="J50" s="6"/>
      <c r="K50" s="6"/>
      <c r="L50" s="6"/>
      <c r="M50" s="8"/>
      <c r="N50" s="8"/>
      <c r="O50" s="8"/>
      <c r="P50" s="35"/>
    </row>
    <row r="51" spans="1:16" x14ac:dyDescent="0.2">
      <c r="A51" s="18"/>
      <c r="B51" s="10" t="s">
        <v>15</v>
      </c>
      <c r="C51" s="10" t="s">
        <v>54</v>
      </c>
      <c r="D51" s="6"/>
      <c r="E51" s="6"/>
      <c r="F51" s="6"/>
      <c r="G51" s="6"/>
      <c r="H51" s="6"/>
      <c r="I51" s="6"/>
      <c r="J51" s="6"/>
      <c r="K51" s="6"/>
      <c r="L51" s="6"/>
      <c r="M51" s="8">
        <v>272179.74</v>
      </c>
      <c r="N51" s="8"/>
      <c r="O51" s="8">
        <v>272179.74</v>
      </c>
      <c r="P51" s="35"/>
    </row>
    <row r="52" spans="1:16" x14ac:dyDescent="0.2">
      <c r="A52" s="18"/>
      <c r="B52" s="10" t="s">
        <v>22</v>
      </c>
      <c r="C52" s="10" t="s">
        <v>23</v>
      </c>
      <c r="D52" s="6"/>
      <c r="E52" s="6"/>
      <c r="F52" s="6"/>
      <c r="G52" s="6"/>
      <c r="H52" s="6"/>
      <c r="I52" s="6"/>
      <c r="J52" s="6"/>
      <c r="K52" s="6"/>
      <c r="L52" s="6"/>
      <c r="M52" s="8">
        <v>1656450</v>
      </c>
      <c r="N52" s="8"/>
      <c r="O52" s="8">
        <v>1656450</v>
      </c>
      <c r="P52" s="35"/>
    </row>
    <row r="53" spans="1:16" x14ac:dyDescent="0.2">
      <c r="A53" s="18" t="s">
        <v>55</v>
      </c>
      <c r="C53" s="20" t="s">
        <v>56</v>
      </c>
      <c r="D53" s="25"/>
      <c r="E53" s="25"/>
      <c r="F53" s="25"/>
      <c r="G53" s="25"/>
      <c r="H53" s="25"/>
      <c r="I53" s="25"/>
      <c r="J53" s="25"/>
      <c r="K53" s="25"/>
      <c r="L53" s="25"/>
      <c r="M53" s="3">
        <f>M54+M55+M56</f>
        <v>266444.92</v>
      </c>
      <c r="N53" s="3">
        <f>N54+N55+N56</f>
        <v>0</v>
      </c>
      <c r="O53" s="3">
        <f>O54+O55+O56</f>
        <v>266444.92</v>
      </c>
      <c r="P53" s="35"/>
    </row>
    <row r="54" spans="1:16" s="29" customFormat="1" x14ac:dyDescent="0.2">
      <c r="A54" s="18"/>
      <c r="B54" s="10" t="s">
        <v>2</v>
      </c>
      <c r="C54" s="10" t="s">
        <v>57</v>
      </c>
      <c r="D54" s="6"/>
      <c r="E54" s="6"/>
      <c r="F54" s="6"/>
      <c r="G54" s="6"/>
      <c r="H54" s="6"/>
      <c r="I54" s="6"/>
      <c r="J54" s="6"/>
      <c r="K54" s="6"/>
      <c r="L54" s="6"/>
      <c r="M54" s="8"/>
      <c r="N54" s="8"/>
      <c r="O54" s="8"/>
      <c r="P54" s="36"/>
    </row>
    <row r="55" spans="1:16" x14ac:dyDescent="0.2">
      <c r="A55" s="28"/>
      <c r="B55" s="29" t="s">
        <v>6</v>
      </c>
      <c r="C55" s="29" t="s">
        <v>58</v>
      </c>
      <c r="D55" s="30"/>
      <c r="E55" s="30"/>
      <c r="F55" s="30"/>
      <c r="G55" s="30"/>
      <c r="H55" s="30"/>
      <c r="I55" s="30"/>
      <c r="J55" s="30"/>
      <c r="K55" s="30"/>
      <c r="L55" s="30"/>
      <c r="M55" s="8"/>
      <c r="N55" s="8"/>
      <c r="O55" s="8"/>
      <c r="P55" s="35"/>
    </row>
    <row r="56" spans="1:16" x14ac:dyDescent="0.2">
      <c r="A56" s="18"/>
      <c r="B56" s="10" t="s">
        <v>7</v>
      </c>
      <c r="C56" s="10" t="s">
        <v>59</v>
      </c>
      <c r="D56" s="6"/>
      <c r="E56" s="6"/>
      <c r="F56" s="6"/>
      <c r="G56" s="6"/>
      <c r="H56" s="6"/>
      <c r="I56" s="6"/>
      <c r="J56" s="6"/>
      <c r="K56" s="6"/>
      <c r="L56" s="6"/>
      <c r="M56" s="8">
        <v>266444.92</v>
      </c>
      <c r="N56" s="8"/>
      <c r="O56" s="8">
        <v>266444.92</v>
      </c>
      <c r="P56" s="35"/>
    </row>
    <row r="57" spans="1:16" x14ac:dyDescent="0.2">
      <c r="A57" s="61" t="s">
        <v>60</v>
      </c>
      <c r="B57" s="61"/>
      <c r="C57" s="61"/>
      <c r="D57" s="61"/>
      <c r="E57" s="4"/>
      <c r="F57" s="4"/>
      <c r="G57" s="4"/>
      <c r="H57" s="4"/>
      <c r="I57" s="4"/>
      <c r="J57" s="4"/>
      <c r="K57" s="4"/>
      <c r="L57" s="4"/>
      <c r="M57" s="9">
        <v>1103621.8899999999</v>
      </c>
      <c r="N57" s="9">
        <f>N35-N39+N46-N53</f>
        <v>0</v>
      </c>
      <c r="O57" s="9">
        <v>1103621.8899999999</v>
      </c>
      <c r="P57" s="35"/>
    </row>
    <row r="58" spans="1:16" x14ac:dyDescent="0.2">
      <c r="A58" s="37" t="s">
        <v>68</v>
      </c>
    </row>
    <row r="59" spans="1:16" x14ac:dyDescent="0.2">
      <c r="A59" s="37" t="s">
        <v>69</v>
      </c>
      <c r="M59" s="10">
        <v>1103621.8899999999</v>
      </c>
      <c r="O59" s="10">
        <v>1103621.8899999999</v>
      </c>
      <c r="P59" s="35"/>
    </row>
    <row r="60" spans="1:16" x14ac:dyDescent="0.2">
      <c r="A60" s="38" t="s">
        <v>70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>
        <v>303227.94</v>
      </c>
      <c r="N60" s="11"/>
      <c r="O60" s="11">
        <v>303227.94</v>
      </c>
    </row>
    <row r="61" spans="1:16" x14ac:dyDescent="0.2">
      <c r="A61" s="39" t="s">
        <v>71</v>
      </c>
      <c r="M61" s="12">
        <f>M57-M60</f>
        <v>800393.95</v>
      </c>
      <c r="O61" s="20">
        <f>M61</f>
        <v>800393.95</v>
      </c>
    </row>
  </sheetData>
  <mergeCells count="14">
    <mergeCell ref="B3:C3"/>
    <mergeCell ref="A57:D57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9C320F14-8AA4-4140-9D8E-74DEC36AE144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F9DC0-2B9E-4DA2-A68B-3FAB43C71CD8}">
  <dimension ref="A1:P61"/>
  <sheetViews>
    <sheetView topLeftCell="A31" workbookViewId="0">
      <selection activeCell="O58" sqref="O58"/>
    </sheetView>
  </sheetViews>
  <sheetFormatPr defaultRowHeight="12.75" x14ac:dyDescent="0.2"/>
  <cols>
    <col min="1" max="1" width="5.42578125" style="10" customWidth="1"/>
    <col min="2" max="2" width="2.42578125" style="10" customWidth="1"/>
    <col min="3" max="3" width="29.42578125" style="10" customWidth="1"/>
    <col min="4" max="4" width="15.5703125" style="10" customWidth="1"/>
    <col min="5" max="5" width="12.85546875" style="10" bestFit="1" customWidth="1"/>
    <col min="6" max="6" width="12.85546875" style="10" customWidth="1"/>
    <col min="7" max="8" width="14" style="10" bestFit="1" customWidth="1"/>
    <col min="9" max="9" width="13.28515625" style="10" bestFit="1" customWidth="1"/>
    <col min="10" max="11" width="9.28515625" style="10" bestFit="1" customWidth="1"/>
    <col min="12" max="12" width="10.28515625" style="10" bestFit="1" customWidth="1"/>
    <col min="13" max="13" width="13.7109375" style="10" customWidth="1"/>
    <col min="14" max="14" width="11.140625" style="10" customWidth="1"/>
    <col min="15" max="15" width="19.42578125" style="10" customWidth="1"/>
    <col min="16" max="16384" width="9.140625" style="10"/>
  </cols>
  <sheetData>
    <row r="1" spans="1:15" s="14" customFormat="1" x14ac:dyDescent="0.2">
      <c r="A1" s="13"/>
      <c r="C1" s="15" t="s">
        <v>91</v>
      </c>
      <c r="D1" s="62" t="s">
        <v>37</v>
      </c>
      <c r="E1" s="62" t="s">
        <v>38</v>
      </c>
      <c r="F1" s="62" t="s">
        <v>75</v>
      </c>
      <c r="G1" s="62" t="s">
        <v>74</v>
      </c>
      <c r="H1" s="62" t="s">
        <v>39</v>
      </c>
      <c r="I1" s="62" t="s">
        <v>40</v>
      </c>
      <c r="J1" s="62" t="s">
        <v>61</v>
      </c>
      <c r="K1" s="62" t="s">
        <v>66</v>
      </c>
      <c r="L1" s="62" t="s">
        <v>62</v>
      </c>
      <c r="M1" s="62" t="s">
        <v>63</v>
      </c>
      <c r="N1" s="62" t="s">
        <v>64</v>
      </c>
      <c r="O1" s="62" t="s">
        <v>65</v>
      </c>
    </row>
    <row r="2" spans="1:15" s="14" customFormat="1" x14ac:dyDescent="0.2">
      <c r="A2" s="13"/>
      <c r="B2" s="13"/>
      <c r="C2" s="33" t="s">
        <v>67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s="17" customFormat="1" x14ac:dyDescent="0.2">
      <c r="A3" s="13" t="s">
        <v>1</v>
      </c>
      <c r="B3" s="63" t="s">
        <v>0</v>
      </c>
      <c r="C3" s="63"/>
      <c r="D3" s="1">
        <f t="shared" ref="D3:N3" si="0">D4+D5+D6+D7+D14+D21</f>
        <v>10816.76</v>
      </c>
      <c r="E3" s="1">
        <f t="shared" si="0"/>
        <v>0</v>
      </c>
      <c r="F3" s="1">
        <f t="shared" si="0"/>
        <v>6393.1500000000005</v>
      </c>
      <c r="G3" s="1">
        <f t="shared" si="0"/>
        <v>40930.230000000003</v>
      </c>
      <c r="H3" s="1">
        <f t="shared" si="0"/>
        <v>1249473.9099999999</v>
      </c>
      <c r="I3" s="1">
        <f t="shared" si="0"/>
        <v>0</v>
      </c>
      <c r="J3" s="1">
        <f t="shared" si="0"/>
        <v>0</v>
      </c>
      <c r="K3" s="1">
        <f t="shared" si="0"/>
        <v>0</v>
      </c>
      <c r="L3" s="1">
        <f t="shared" si="0"/>
        <v>0</v>
      </c>
      <c r="M3" s="1">
        <f>D3+E3+F3+G3+H3+I3+J3+K3+L3</f>
        <v>1307614.0499999998</v>
      </c>
      <c r="N3" s="1">
        <f t="shared" si="0"/>
        <v>0</v>
      </c>
      <c r="O3" s="1">
        <f t="shared" ref="O3:O34" si="1">M3+N3</f>
        <v>1307614.0499999998</v>
      </c>
    </row>
    <row r="4" spans="1:15" x14ac:dyDescent="0.2">
      <c r="A4" s="16"/>
      <c r="B4" s="17" t="s">
        <v>2</v>
      </c>
      <c r="C4" s="17" t="s">
        <v>4</v>
      </c>
      <c r="D4" s="8">
        <v>9822.85</v>
      </c>
      <c r="E4" s="8"/>
      <c r="F4" s="8">
        <v>5114.5200000000004</v>
      </c>
      <c r="G4" s="8">
        <v>32744.18</v>
      </c>
      <c r="H4" s="8">
        <v>1249473.9099999999</v>
      </c>
      <c r="I4" s="8"/>
      <c r="J4" s="34"/>
      <c r="K4" s="34"/>
      <c r="L4" s="8"/>
      <c r="M4" s="2">
        <f>D4+E4+F4+G4+H4+I4+J4+K4+L4</f>
        <v>1297155.46</v>
      </c>
      <c r="N4" s="8">
        <v>0</v>
      </c>
      <c r="O4" s="2">
        <f t="shared" si="1"/>
        <v>1297155.46</v>
      </c>
    </row>
    <row r="5" spans="1:15" x14ac:dyDescent="0.2">
      <c r="A5" s="18"/>
      <c r="B5" s="10" t="s">
        <v>6</v>
      </c>
      <c r="C5" s="10" t="s">
        <v>3</v>
      </c>
      <c r="D5" s="8"/>
      <c r="E5" s="8"/>
      <c r="F5" s="8"/>
      <c r="G5" s="8"/>
      <c r="H5" s="8"/>
      <c r="I5" s="8"/>
      <c r="J5" s="8"/>
      <c r="K5" s="8"/>
      <c r="L5" s="8"/>
      <c r="M5" s="2">
        <f t="shared" ref="M5:M34" si="2">D5+E5+F5+G5+H5+I5+J5+K5+L5</f>
        <v>0</v>
      </c>
      <c r="N5" s="8">
        <v>0</v>
      </c>
      <c r="O5" s="2">
        <f t="shared" si="1"/>
        <v>0</v>
      </c>
    </row>
    <row r="6" spans="1:15" x14ac:dyDescent="0.2">
      <c r="A6" s="18"/>
      <c r="B6" s="10" t="s">
        <v>7</v>
      </c>
      <c r="C6" s="10" t="s">
        <v>5</v>
      </c>
      <c r="D6" s="8"/>
      <c r="E6" s="8"/>
      <c r="F6" s="8"/>
      <c r="G6" s="8"/>
      <c r="H6" s="8"/>
      <c r="I6" s="8"/>
      <c r="J6" s="8"/>
      <c r="K6" s="8"/>
      <c r="L6" s="8"/>
      <c r="M6" s="2">
        <f t="shared" si="2"/>
        <v>0</v>
      </c>
      <c r="N6" s="8">
        <v>0</v>
      </c>
      <c r="O6" s="2">
        <f t="shared" si="1"/>
        <v>0</v>
      </c>
    </row>
    <row r="7" spans="1:15" x14ac:dyDescent="0.2">
      <c r="A7" s="18"/>
      <c r="B7" s="10" t="s">
        <v>8</v>
      </c>
      <c r="C7" s="10" t="s">
        <v>9</v>
      </c>
      <c r="D7" s="3">
        <f t="shared" ref="D7:L7" si="3">D8+D9+D10+D11+D12+D13</f>
        <v>0</v>
      </c>
      <c r="E7" s="3">
        <f t="shared" si="3"/>
        <v>0</v>
      </c>
      <c r="F7" s="3">
        <f t="shared" si="3"/>
        <v>0</v>
      </c>
      <c r="G7" s="3">
        <f t="shared" si="3"/>
        <v>0</v>
      </c>
      <c r="H7" s="3">
        <f t="shared" si="3"/>
        <v>0</v>
      </c>
      <c r="I7" s="3">
        <f t="shared" si="3"/>
        <v>0</v>
      </c>
      <c r="J7" s="3">
        <f t="shared" si="3"/>
        <v>0</v>
      </c>
      <c r="K7" s="3">
        <f t="shared" si="3"/>
        <v>0</v>
      </c>
      <c r="L7" s="3">
        <f t="shared" si="3"/>
        <v>0</v>
      </c>
      <c r="M7" s="3">
        <f>D7+E7+F7+G7+H7+I7+J7+K7+L7</f>
        <v>0</v>
      </c>
      <c r="N7" s="19">
        <v>0</v>
      </c>
      <c r="O7" s="3">
        <f t="shared" si="1"/>
        <v>0</v>
      </c>
    </row>
    <row r="8" spans="1:15" x14ac:dyDescent="0.2">
      <c r="A8" s="18"/>
      <c r="C8" s="10" t="s">
        <v>10</v>
      </c>
      <c r="D8" s="8"/>
      <c r="E8" s="8"/>
      <c r="F8" s="8"/>
      <c r="G8" s="8"/>
      <c r="H8" s="8"/>
      <c r="I8" s="8"/>
      <c r="J8" s="8"/>
      <c r="K8" s="8"/>
      <c r="L8" s="8"/>
      <c r="M8" s="2">
        <f t="shared" si="2"/>
        <v>0</v>
      </c>
      <c r="N8" s="8">
        <v>0</v>
      </c>
      <c r="O8" s="2">
        <f t="shared" si="1"/>
        <v>0</v>
      </c>
    </row>
    <row r="9" spans="1:15" x14ac:dyDescent="0.2">
      <c r="A9" s="18"/>
      <c r="C9" s="10" t="s">
        <v>11</v>
      </c>
      <c r="D9" s="8"/>
      <c r="E9" s="8">
        <v>0</v>
      </c>
      <c r="F9" s="8"/>
      <c r="G9" s="8"/>
      <c r="H9" s="8"/>
      <c r="I9" s="8"/>
      <c r="J9" s="8"/>
      <c r="K9" s="8"/>
      <c r="L9" s="8"/>
      <c r="M9" s="2">
        <f t="shared" si="2"/>
        <v>0</v>
      </c>
      <c r="N9" s="8">
        <v>0</v>
      </c>
      <c r="O9" s="2">
        <f t="shared" si="1"/>
        <v>0</v>
      </c>
    </row>
    <row r="10" spans="1:15" x14ac:dyDescent="0.2">
      <c r="A10" s="18"/>
      <c r="C10" s="10" t="s">
        <v>12</v>
      </c>
      <c r="D10" s="8"/>
      <c r="E10" s="8"/>
      <c r="F10" s="8"/>
      <c r="G10" s="8"/>
      <c r="H10" s="8"/>
      <c r="I10" s="8"/>
      <c r="J10" s="8"/>
      <c r="K10" s="8"/>
      <c r="L10" s="8"/>
      <c r="M10" s="2">
        <f t="shared" si="2"/>
        <v>0</v>
      </c>
      <c r="N10" s="8">
        <v>0</v>
      </c>
      <c r="O10" s="2">
        <f t="shared" si="1"/>
        <v>0</v>
      </c>
    </row>
    <row r="11" spans="1:15" x14ac:dyDescent="0.2">
      <c r="A11" s="18"/>
      <c r="C11" s="10" t="s">
        <v>13</v>
      </c>
      <c r="D11" s="8"/>
      <c r="E11" s="8"/>
      <c r="F11" s="8"/>
      <c r="G11" s="8"/>
      <c r="H11" s="8"/>
      <c r="I11" s="8"/>
      <c r="J11" s="8"/>
      <c r="K11" s="8"/>
      <c r="L11" s="8"/>
      <c r="M11" s="2">
        <f t="shared" si="2"/>
        <v>0</v>
      </c>
      <c r="N11" s="8">
        <v>0</v>
      </c>
      <c r="O11" s="2">
        <f t="shared" si="1"/>
        <v>0</v>
      </c>
    </row>
    <row r="12" spans="1:15" x14ac:dyDescent="0.2">
      <c r="A12" s="18"/>
      <c r="C12" s="10" t="s">
        <v>14</v>
      </c>
      <c r="D12" s="8"/>
      <c r="E12" s="8"/>
      <c r="F12" s="8"/>
      <c r="G12" s="8"/>
      <c r="H12" s="8"/>
      <c r="I12" s="8"/>
      <c r="J12" s="8"/>
      <c r="K12" s="8"/>
      <c r="L12" s="8"/>
      <c r="M12" s="2">
        <f t="shared" si="2"/>
        <v>0</v>
      </c>
      <c r="N12" s="8">
        <v>0</v>
      </c>
      <c r="O12" s="2">
        <f t="shared" si="1"/>
        <v>0</v>
      </c>
    </row>
    <row r="13" spans="1:15" x14ac:dyDescent="0.2">
      <c r="A13" s="18"/>
      <c r="C13" s="14" t="s">
        <v>76</v>
      </c>
      <c r="D13" s="8"/>
      <c r="E13" s="8"/>
      <c r="F13" s="8"/>
      <c r="G13" s="8"/>
      <c r="H13" s="8"/>
      <c r="I13" s="8"/>
      <c r="J13" s="8"/>
      <c r="K13" s="8"/>
      <c r="L13" s="8"/>
      <c r="M13" s="2">
        <f t="shared" si="2"/>
        <v>0</v>
      </c>
      <c r="N13" s="8">
        <v>0</v>
      </c>
      <c r="O13" s="2">
        <f t="shared" si="1"/>
        <v>0</v>
      </c>
    </row>
    <row r="14" spans="1:15" x14ac:dyDescent="0.2">
      <c r="A14" s="18"/>
      <c r="B14" s="10" t="s">
        <v>15</v>
      </c>
      <c r="C14" s="10" t="s">
        <v>16</v>
      </c>
      <c r="D14" s="3">
        <f t="shared" ref="D14:L14" si="4">D15+D16+D17+D18+D19+D20</f>
        <v>0</v>
      </c>
      <c r="E14" s="3">
        <f t="shared" si="4"/>
        <v>0</v>
      </c>
      <c r="F14" s="3">
        <f t="shared" si="4"/>
        <v>0</v>
      </c>
      <c r="G14" s="3">
        <f t="shared" si="4"/>
        <v>0</v>
      </c>
      <c r="H14" s="3">
        <f t="shared" si="4"/>
        <v>0</v>
      </c>
      <c r="I14" s="3">
        <f t="shared" si="4"/>
        <v>0</v>
      </c>
      <c r="J14" s="3">
        <f t="shared" si="4"/>
        <v>0</v>
      </c>
      <c r="K14" s="3">
        <f t="shared" si="4"/>
        <v>0</v>
      </c>
      <c r="L14" s="3">
        <f t="shared" si="4"/>
        <v>0</v>
      </c>
      <c r="M14" s="3">
        <f>D14+E14+F14+G14+H14+I14+J14+K14+L14</f>
        <v>0</v>
      </c>
      <c r="N14" s="19">
        <v>0</v>
      </c>
      <c r="O14" s="3">
        <f t="shared" si="1"/>
        <v>0</v>
      </c>
    </row>
    <row r="15" spans="1:15" x14ac:dyDescent="0.2">
      <c r="A15" s="18"/>
      <c r="C15" s="10" t="s">
        <v>17</v>
      </c>
      <c r="D15" s="8"/>
      <c r="E15" s="8"/>
      <c r="F15" s="8"/>
      <c r="G15" s="8"/>
      <c r="H15" s="8"/>
      <c r="I15" s="8"/>
      <c r="J15" s="8"/>
      <c r="K15" s="8"/>
      <c r="L15" s="8"/>
      <c r="M15" s="2">
        <f t="shared" si="2"/>
        <v>0</v>
      </c>
      <c r="N15" s="8">
        <v>0</v>
      </c>
      <c r="O15" s="2">
        <f t="shared" si="1"/>
        <v>0</v>
      </c>
    </row>
    <row r="16" spans="1:15" x14ac:dyDescent="0.2">
      <c r="A16" s="18"/>
      <c r="C16" s="10" t="s">
        <v>18</v>
      </c>
      <c r="D16" s="8"/>
      <c r="E16" s="8"/>
      <c r="F16" s="8"/>
      <c r="G16" s="8"/>
      <c r="H16" s="8"/>
      <c r="I16" s="8"/>
      <c r="J16" s="8"/>
      <c r="K16" s="8"/>
      <c r="L16" s="8"/>
      <c r="M16" s="2">
        <f t="shared" si="2"/>
        <v>0</v>
      </c>
      <c r="N16" s="8">
        <v>0</v>
      </c>
      <c r="O16" s="2">
        <f t="shared" si="1"/>
        <v>0</v>
      </c>
    </row>
    <row r="17" spans="1:15" x14ac:dyDescent="0.2">
      <c r="A17" s="18"/>
      <c r="C17" s="10" t="s">
        <v>19</v>
      </c>
      <c r="D17" s="8"/>
      <c r="E17" s="8"/>
      <c r="F17" s="8"/>
      <c r="G17" s="8"/>
      <c r="H17" s="8"/>
      <c r="I17" s="8"/>
      <c r="J17" s="8"/>
      <c r="K17" s="8"/>
      <c r="L17" s="8"/>
      <c r="M17" s="2">
        <f t="shared" si="2"/>
        <v>0</v>
      </c>
      <c r="N17" s="8">
        <v>0</v>
      </c>
      <c r="O17" s="2">
        <f t="shared" si="1"/>
        <v>0</v>
      </c>
    </row>
    <row r="18" spans="1:15" x14ac:dyDescent="0.2">
      <c r="A18" s="18"/>
      <c r="C18" s="10" t="s">
        <v>20</v>
      </c>
      <c r="D18" s="8"/>
      <c r="E18" s="8"/>
      <c r="F18" s="8"/>
      <c r="G18" s="8"/>
      <c r="H18" s="8"/>
      <c r="I18" s="8"/>
      <c r="J18" s="8"/>
      <c r="K18" s="8"/>
      <c r="L18" s="8"/>
      <c r="M18" s="2">
        <f t="shared" si="2"/>
        <v>0</v>
      </c>
      <c r="N18" s="8">
        <v>0</v>
      </c>
      <c r="O18" s="2">
        <f t="shared" si="1"/>
        <v>0</v>
      </c>
    </row>
    <row r="19" spans="1:15" x14ac:dyDescent="0.2">
      <c r="A19" s="18"/>
      <c r="C19" s="10" t="s">
        <v>21</v>
      </c>
      <c r="D19" s="8"/>
      <c r="E19" s="8"/>
      <c r="F19" s="8"/>
      <c r="G19" s="8"/>
      <c r="H19" s="8"/>
      <c r="I19" s="8"/>
      <c r="J19" s="8"/>
      <c r="K19" s="8"/>
      <c r="L19" s="8"/>
      <c r="M19" s="2">
        <f t="shared" si="2"/>
        <v>0</v>
      </c>
      <c r="N19" s="8">
        <v>0</v>
      </c>
      <c r="O19" s="2">
        <f t="shared" si="1"/>
        <v>0</v>
      </c>
    </row>
    <row r="20" spans="1:15" x14ac:dyDescent="0.2">
      <c r="A20" s="18"/>
      <c r="C20" s="14" t="s">
        <v>72</v>
      </c>
      <c r="D20" s="8"/>
      <c r="E20" s="8"/>
      <c r="F20" s="8"/>
      <c r="G20" s="8"/>
      <c r="H20" s="8"/>
      <c r="I20" s="8"/>
      <c r="J20" s="8"/>
      <c r="K20" s="8"/>
      <c r="L20" s="8"/>
      <c r="M20" s="2">
        <f t="shared" si="2"/>
        <v>0</v>
      </c>
      <c r="N20" s="8">
        <v>0</v>
      </c>
      <c r="O20" s="2">
        <f t="shared" si="1"/>
        <v>0</v>
      </c>
    </row>
    <row r="21" spans="1:15" x14ac:dyDescent="0.2">
      <c r="A21" s="18"/>
      <c r="B21" s="10" t="s">
        <v>22</v>
      </c>
      <c r="C21" s="10" t="s">
        <v>23</v>
      </c>
      <c r="D21" s="8">
        <v>993.91</v>
      </c>
      <c r="E21" s="8"/>
      <c r="F21" s="8">
        <v>1278.6300000000001</v>
      </c>
      <c r="G21" s="8">
        <v>8186.05</v>
      </c>
      <c r="H21" s="8"/>
      <c r="I21" s="8"/>
      <c r="J21" s="8"/>
      <c r="K21" s="8"/>
      <c r="L21" s="8"/>
      <c r="M21" s="2">
        <f t="shared" si="2"/>
        <v>10458.59</v>
      </c>
      <c r="N21" s="8">
        <v>0</v>
      </c>
      <c r="O21" s="2">
        <f t="shared" si="1"/>
        <v>10458.59</v>
      </c>
    </row>
    <row r="22" spans="1:15" x14ac:dyDescent="0.2">
      <c r="A22" s="18" t="s">
        <v>24</v>
      </c>
      <c r="C22" s="20" t="s">
        <v>25</v>
      </c>
      <c r="D22" s="3">
        <f t="shared" ref="D22:L22" si="5">D23+D24+D25+D26+D34</f>
        <v>9779.5300000000007</v>
      </c>
      <c r="E22" s="3">
        <f t="shared" si="5"/>
        <v>0</v>
      </c>
      <c r="F22" s="3">
        <f t="shared" si="5"/>
        <v>6271.4</v>
      </c>
      <c r="G22" s="3">
        <f t="shared" si="5"/>
        <v>441471.26999999996</v>
      </c>
      <c r="H22" s="3">
        <f t="shared" si="5"/>
        <v>1052166.54</v>
      </c>
      <c r="I22" s="3">
        <f t="shared" si="5"/>
        <v>0</v>
      </c>
      <c r="J22" s="3">
        <f t="shared" si="5"/>
        <v>0</v>
      </c>
      <c r="K22" s="3">
        <f t="shared" si="5"/>
        <v>0</v>
      </c>
      <c r="L22" s="3">
        <f t="shared" si="5"/>
        <v>0</v>
      </c>
      <c r="M22" s="3">
        <f>D22+E22+F22+G22+H22+I22+J22+K22+L22</f>
        <v>1509688.74</v>
      </c>
      <c r="N22" s="19"/>
      <c r="O22" s="3">
        <f t="shared" si="1"/>
        <v>1509688.74</v>
      </c>
    </row>
    <row r="23" spans="1:15" x14ac:dyDescent="0.2">
      <c r="A23" s="18"/>
      <c r="B23" s="10" t="s">
        <v>2</v>
      </c>
      <c r="C23" s="10" t="s">
        <v>26</v>
      </c>
      <c r="D23" s="8"/>
      <c r="E23" s="8"/>
      <c r="F23" s="8"/>
      <c r="G23" s="8">
        <v>401492.6</v>
      </c>
      <c r="H23" s="8"/>
      <c r="I23" s="8"/>
      <c r="J23" s="8"/>
      <c r="K23" s="8"/>
      <c r="L23" s="8"/>
      <c r="M23" s="2">
        <f t="shared" si="2"/>
        <v>401492.6</v>
      </c>
      <c r="N23" s="8">
        <v>0</v>
      </c>
      <c r="O23" s="2">
        <f t="shared" si="1"/>
        <v>401492.6</v>
      </c>
    </row>
    <row r="24" spans="1:15" x14ac:dyDescent="0.2">
      <c r="A24" s="18"/>
      <c r="B24" s="10" t="s">
        <v>6</v>
      </c>
      <c r="C24" s="10" t="s">
        <v>27</v>
      </c>
      <c r="D24" s="8"/>
      <c r="E24" s="8"/>
      <c r="F24" s="8"/>
      <c r="G24" s="8"/>
      <c r="H24" s="8"/>
      <c r="I24" s="8"/>
      <c r="J24" s="8"/>
      <c r="K24" s="8"/>
      <c r="L24" s="8"/>
      <c r="M24" s="2">
        <f t="shared" si="2"/>
        <v>0</v>
      </c>
      <c r="N24" s="8">
        <v>0</v>
      </c>
      <c r="O24" s="2">
        <f t="shared" si="1"/>
        <v>0</v>
      </c>
    </row>
    <row r="25" spans="1:15" x14ac:dyDescent="0.2">
      <c r="A25" s="18"/>
      <c r="B25" s="10" t="s">
        <v>7</v>
      </c>
      <c r="C25" s="10" t="s">
        <v>28</v>
      </c>
      <c r="D25" s="8"/>
      <c r="E25" s="8"/>
      <c r="F25" s="8"/>
      <c r="G25" s="8"/>
      <c r="H25" s="8"/>
      <c r="I25" s="8"/>
      <c r="J25" s="8"/>
      <c r="K25" s="8"/>
      <c r="L25" s="8"/>
      <c r="M25" s="2">
        <f t="shared" si="2"/>
        <v>0</v>
      </c>
      <c r="N25" s="8">
        <v>0</v>
      </c>
      <c r="O25" s="2">
        <f t="shared" si="1"/>
        <v>0</v>
      </c>
    </row>
    <row r="26" spans="1:15" x14ac:dyDescent="0.2">
      <c r="A26" s="18"/>
      <c r="B26" s="10" t="s">
        <v>8</v>
      </c>
      <c r="C26" s="10" t="s">
        <v>29</v>
      </c>
      <c r="D26" s="3">
        <f t="shared" ref="D26:L26" si="6">D27+D28+D29+D30+D31+D32+D33</f>
        <v>9779.5300000000007</v>
      </c>
      <c r="E26" s="3">
        <f t="shared" si="6"/>
        <v>0</v>
      </c>
      <c r="F26" s="3">
        <f t="shared" si="6"/>
        <v>6271.4</v>
      </c>
      <c r="G26" s="3">
        <f t="shared" si="6"/>
        <v>39978.67</v>
      </c>
      <c r="H26" s="3">
        <f t="shared" si="6"/>
        <v>1052166.54</v>
      </c>
      <c r="I26" s="3">
        <f t="shared" si="6"/>
        <v>0</v>
      </c>
      <c r="J26" s="3">
        <f t="shared" si="6"/>
        <v>0</v>
      </c>
      <c r="K26" s="3">
        <f t="shared" si="6"/>
        <v>0</v>
      </c>
      <c r="L26" s="3">
        <f t="shared" si="6"/>
        <v>0</v>
      </c>
      <c r="M26" s="3">
        <f>D26+E26+F26+G26+H26+I26+J26+K26+L26</f>
        <v>1108196.1400000001</v>
      </c>
      <c r="N26" s="19">
        <v>0</v>
      </c>
      <c r="O26" s="3">
        <f t="shared" si="1"/>
        <v>1108196.1400000001</v>
      </c>
    </row>
    <row r="27" spans="1:15" x14ac:dyDescent="0.2">
      <c r="A27" s="18"/>
      <c r="C27" s="10" t="s">
        <v>10</v>
      </c>
      <c r="D27" s="8">
        <v>9779.5300000000007</v>
      </c>
      <c r="E27" s="8"/>
      <c r="F27" s="8">
        <v>6271.4</v>
      </c>
      <c r="G27" s="8">
        <v>39978.67</v>
      </c>
      <c r="H27" s="8">
        <v>1052166.54</v>
      </c>
      <c r="I27" s="8"/>
      <c r="J27" s="8"/>
      <c r="K27" s="8"/>
      <c r="L27" s="8"/>
      <c r="M27" s="2">
        <f t="shared" si="2"/>
        <v>1108196.1400000001</v>
      </c>
      <c r="N27" s="8">
        <v>0</v>
      </c>
      <c r="O27" s="2">
        <f t="shared" si="1"/>
        <v>1108196.1400000001</v>
      </c>
    </row>
    <row r="28" spans="1:15" x14ac:dyDescent="0.2">
      <c r="A28" s="18"/>
      <c r="C28" s="10" t="s">
        <v>11</v>
      </c>
      <c r="D28" s="8"/>
      <c r="E28" s="8"/>
      <c r="F28" s="8"/>
      <c r="G28" s="8"/>
      <c r="H28" s="8"/>
      <c r="I28" s="8"/>
      <c r="J28" s="8"/>
      <c r="K28" s="8"/>
      <c r="L28" s="8"/>
      <c r="M28" s="2">
        <f t="shared" si="2"/>
        <v>0</v>
      </c>
      <c r="N28" s="8">
        <v>0</v>
      </c>
      <c r="O28" s="2">
        <f t="shared" si="1"/>
        <v>0</v>
      </c>
    </row>
    <row r="29" spans="1:15" x14ac:dyDescent="0.2">
      <c r="A29" s="18"/>
      <c r="C29" s="14" t="s">
        <v>73</v>
      </c>
      <c r="D29" s="8"/>
      <c r="E29" s="8"/>
      <c r="F29" s="8"/>
      <c r="G29" s="8"/>
      <c r="H29" s="8"/>
      <c r="I29" s="8"/>
      <c r="J29" s="8"/>
      <c r="K29" s="8"/>
      <c r="L29" s="8"/>
      <c r="M29" s="2">
        <f t="shared" si="2"/>
        <v>0</v>
      </c>
      <c r="N29" s="8">
        <v>0</v>
      </c>
      <c r="O29" s="2">
        <f t="shared" si="1"/>
        <v>0</v>
      </c>
    </row>
    <row r="30" spans="1:15" x14ac:dyDescent="0.2">
      <c r="A30" s="18"/>
      <c r="C30" s="10" t="s">
        <v>30</v>
      </c>
      <c r="D30" s="8"/>
      <c r="E30" s="8"/>
      <c r="F30" s="8"/>
      <c r="G30" s="8"/>
      <c r="H30" s="8"/>
      <c r="I30" s="8"/>
      <c r="J30" s="8"/>
      <c r="K30" s="8"/>
      <c r="L30" s="8"/>
      <c r="M30" s="2">
        <f t="shared" si="2"/>
        <v>0</v>
      </c>
      <c r="N30" s="8">
        <v>0</v>
      </c>
      <c r="O30" s="2">
        <f t="shared" si="1"/>
        <v>0</v>
      </c>
    </row>
    <row r="31" spans="1:15" x14ac:dyDescent="0.2">
      <c r="A31" s="18"/>
      <c r="C31" s="10" t="s">
        <v>31</v>
      </c>
      <c r="D31" s="8"/>
      <c r="E31" s="8"/>
      <c r="F31" s="8"/>
      <c r="G31" s="8"/>
      <c r="H31" s="8"/>
      <c r="I31" s="8"/>
      <c r="J31" s="8"/>
      <c r="K31" s="8"/>
      <c r="L31" s="8"/>
      <c r="M31" s="2">
        <f t="shared" si="2"/>
        <v>0</v>
      </c>
      <c r="N31" s="8">
        <v>0</v>
      </c>
      <c r="O31" s="2">
        <f t="shared" si="1"/>
        <v>0</v>
      </c>
    </row>
    <row r="32" spans="1:15" x14ac:dyDescent="0.2">
      <c r="A32" s="18"/>
      <c r="C32" s="10" t="s">
        <v>32</v>
      </c>
      <c r="D32" s="8"/>
      <c r="E32" s="8"/>
      <c r="F32" s="8"/>
      <c r="G32" s="8"/>
      <c r="H32" s="8"/>
      <c r="I32" s="8"/>
      <c r="J32" s="8"/>
      <c r="K32" s="8"/>
      <c r="L32" s="8"/>
      <c r="M32" s="2">
        <f t="shared" si="2"/>
        <v>0</v>
      </c>
      <c r="N32" s="8">
        <v>0</v>
      </c>
      <c r="O32" s="2">
        <f t="shared" si="1"/>
        <v>0</v>
      </c>
    </row>
    <row r="33" spans="1:16" x14ac:dyDescent="0.2">
      <c r="A33" s="18"/>
      <c r="C33" s="10" t="s">
        <v>33</v>
      </c>
      <c r="D33" s="8"/>
      <c r="E33" s="8"/>
      <c r="F33" s="8"/>
      <c r="G33" s="8"/>
      <c r="H33" s="8"/>
      <c r="I33" s="8"/>
      <c r="J33" s="8"/>
      <c r="K33" s="8"/>
      <c r="L33" s="8"/>
      <c r="M33" s="2">
        <f t="shared" si="2"/>
        <v>0</v>
      </c>
      <c r="N33" s="8">
        <v>0</v>
      </c>
      <c r="O33" s="2">
        <f t="shared" si="1"/>
        <v>0</v>
      </c>
    </row>
    <row r="34" spans="1:16" x14ac:dyDescent="0.2">
      <c r="A34" s="18"/>
      <c r="B34" s="10" t="s">
        <v>15</v>
      </c>
      <c r="C34" s="10" t="s">
        <v>34</v>
      </c>
      <c r="D34" s="8">
        <v>0</v>
      </c>
      <c r="E34" s="8">
        <v>0</v>
      </c>
      <c r="F34" s="8"/>
      <c r="G34" s="8">
        <v>0</v>
      </c>
      <c r="H34" s="8">
        <v>0</v>
      </c>
      <c r="I34" s="8">
        <v>0</v>
      </c>
      <c r="J34" s="8"/>
      <c r="K34" s="8"/>
      <c r="L34" s="8">
        <v>0</v>
      </c>
      <c r="M34" s="2">
        <f t="shared" si="2"/>
        <v>0</v>
      </c>
      <c r="N34" s="8">
        <v>0</v>
      </c>
      <c r="O34" s="2">
        <f t="shared" si="1"/>
        <v>0</v>
      </c>
    </row>
    <row r="35" spans="1:16" s="17" customFormat="1" x14ac:dyDescent="0.2">
      <c r="A35" s="21" t="s">
        <v>35</v>
      </c>
      <c r="B35" s="11"/>
      <c r="C35" s="22" t="s">
        <v>36</v>
      </c>
      <c r="D35" s="4">
        <f t="shared" ref="D35:O35" si="7">D3-D22</f>
        <v>1037.2299999999996</v>
      </c>
      <c r="E35" s="4">
        <f t="shared" si="7"/>
        <v>0</v>
      </c>
      <c r="F35" s="4">
        <f t="shared" si="7"/>
        <v>121.75000000000091</v>
      </c>
      <c r="G35" s="4">
        <f t="shared" si="7"/>
        <v>-400541.04</v>
      </c>
      <c r="H35" s="4">
        <f t="shared" si="7"/>
        <v>197307.36999999988</v>
      </c>
      <c r="I35" s="4">
        <f t="shared" si="7"/>
        <v>0</v>
      </c>
      <c r="J35" s="4">
        <f t="shared" si="7"/>
        <v>0</v>
      </c>
      <c r="K35" s="4">
        <f t="shared" si="7"/>
        <v>0</v>
      </c>
      <c r="L35" s="4">
        <f t="shared" si="7"/>
        <v>0</v>
      </c>
      <c r="M35" s="4">
        <f t="shared" si="7"/>
        <v>-202074.69000000018</v>
      </c>
      <c r="N35" s="4">
        <f t="shared" si="7"/>
        <v>0</v>
      </c>
      <c r="O35" s="4">
        <f t="shared" si="7"/>
        <v>-202074.69000000018</v>
      </c>
    </row>
    <row r="36" spans="1:16" x14ac:dyDescent="0.2">
      <c r="A36" s="16"/>
      <c r="B36" s="17"/>
      <c r="C36" s="20"/>
      <c r="D36" s="23"/>
      <c r="E36" s="23"/>
      <c r="F36" s="23"/>
      <c r="G36" s="23"/>
      <c r="H36" s="23"/>
      <c r="I36" s="23"/>
      <c r="J36" s="23"/>
      <c r="K36" s="23"/>
      <c r="L36" s="23"/>
      <c r="M36" s="5"/>
      <c r="N36" s="24"/>
      <c r="O36" s="5"/>
    </row>
    <row r="37" spans="1:16" x14ac:dyDescent="0.2">
      <c r="A37" s="18"/>
      <c r="C37" s="20"/>
      <c r="D37" s="23"/>
      <c r="E37" s="23"/>
      <c r="F37" s="23"/>
      <c r="G37" s="23"/>
      <c r="H37" s="23"/>
      <c r="I37" s="23"/>
      <c r="J37" s="23"/>
      <c r="K37" s="23"/>
      <c r="L37" s="23"/>
      <c r="M37" s="5"/>
      <c r="N37" s="24"/>
      <c r="O37" s="5"/>
    </row>
    <row r="38" spans="1:16" x14ac:dyDescent="0.2">
      <c r="A38" s="1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6" x14ac:dyDescent="0.2">
      <c r="A39" s="18" t="s">
        <v>41</v>
      </c>
      <c r="C39" s="20" t="s">
        <v>42</v>
      </c>
      <c r="D39" s="25"/>
      <c r="E39" s="25"/>
      <c r="F39" s="25"/>
      <c r="G39" s="26"/>
      <c r="H39" s="25"/>
      <c r="I39" s="25"/>
      <c r="J39" s="25"/>
      <c r="K39" s="25"/>
      <c r="L39" s="25"/>
      <c r="M39" s="7">
        <f>M40+M41+M42+M43+M44+M45</f>
        <v>3417386.9799999995</v>
      </c>
      <c r="N39" s="7">
        <f>N40+N41+N42+N43+N44+N45</f>
        <v>0</v>
      </c>
      <c r="O39" s="3">
        <f>O40+O41+O42+O43+O44+O45</f>
        <v>3417386.9799999995</v>
      </c>
      <c r="P39" s="35"/>
    </row>
    <row r="40" spans="1:16" s="29" customFormat="1" x14ac:dyDescent="0.2">
      <c r="A40" s="18"/>
      <c r="B40" s="10" t="s">
        <v>2</v>
      </c>
      <c r="C40" s="10" t="s">
        <v>43</v>
      </c>
      <c r="D40" s="6"/>
      <c r="E40" s="6"/>
      <c r="F40" s="6"/>
      <c r="G40" s="27"/>
      <c r="H40" s="6"/>
      <c r="I40" s="6"/>
      <c r="J40" s="6"/>
      <c r="K40" s="6"/>
      <c r="L40" s="6"/>
      <c r="M40" s="8">
        <v>1783020.17</v>
      </c>
      <c r="N40" s="8"/>
      <c r="O40" s="8">
        <v>1783020.17</v>
      </c>
      <c r="P40" s="36"/>
    </row>
    <row r="41" spans="1:16" s="29" customFormat="1" x14ac:dyDescent="0.2">
      <c r="A41" s="28"/>
      <c r="B41" s="29" t="s">
        <v>6</v>
      </c>
      <c r="C41" s="29" t="s">
        <v>44</v>
      </c>
      <c r="D41" s="30"/>
      <c r="E41" s="30"/>
      <c r="F41" s="30"/>
      <c r="G41" s="31"/>
      <c r="H41" s="30"/>
      <c r="I41" s="30"/>
      <c r="J41" s="30"/>
      <c r="K41" s="30"/>
      <c r="L41" s="30"/>
      <c r="M41" s="8">
        <v>1580578.94</v>
      </c>
      <c r="N41" s="32"/>
      <c r="O41" s="8">
        <v>1580578.94</v>
      </c>
      <c r="P41" s="36"/>
    </row>
    <row r="42" spans="1:16" x14ac:dyDescent="0.2">
      <c r="A42" s="28"/>
      <c r="B42" s="29" t="s">
        <v>7</v>
      </c>
      <c r="C42" s="29" t="s">
        <v>45</v>
      </c>
      <c r="D42" s="30"/>
      <c r="E42" s="30"/>
      <c r="F42" s="30"/>
      <c r="G42" s="31"/>
      <c r="H42" s="30"/>
      <c r="I42" s="30"/>
      <c r="J42" s="30"/>
      <c r="K42" s="30"/>
      <c r="L42" s="30"/>
      <c r="M42" s="8"/>
      <c r="N42" s="32"/>
      <c r="O42" s="8"/>
      <c r="P42" s="35"/>
    </row>
    <row r="43" spans="1:16" x14ac:dyDescent="0.2">
      <c r="A43" s="18"/>
      <c r="B43" s="10" t="s">
        <v>8</v>
      </c>
      <c r="C43" s="10" t="s">
        <v>46</v>
      </c>
      <c r="D43" s="6"/>
      <c r="E43" s="6"/>
      <c r="F43" s="6"/>
      <c r="G43" s="27"/>
      <c r="H43" s="6"/>
      <c r="I43" s="6"/>
      <c r="J43" s="6"/>
      <c r="K43" s="6"/>
      <c r="L43" s="6"/>
      <c r="M43" s="8">
        <v>28459.53</v>
      </c>
      <c r="N43" s="8"/>
      <c r="O43" s="8">
        <v>28459.53</v>
      </c>
      <c r="P43" s="35"/>
    </row>
    <row r="44" spans="1:16" x14ac:dyDescent="0.2">
      <c r="A44" s="18"/>
      <c r="B44" s="10" t="s">
        <v>15</v>
      </c>
      <c r="C44" s="10" t="s">
        <v>47</v>
      </c>
      <c r="D44" s="6"/>
      <c r="E44" s="6"/>
      <c r="F44" s="6"/>
      <c r="G44" s="27"/>
      <c r="H44" s="6"/>
      <c r="I44" s="6"/>
      <c r="J44" s="6"/>
      <c r="K44" s="6"/>
      <c r="L44" s="6"/>
      <c r="M44" s="8"/>
      <c r="N44" s="8"/>
      <c r="O44" s="8"/>
      <c r="P44" s="35"/>
    </row>
    <row r="45" spans="1:16" x14ac:dyDescent="0.2">
      <c r="A45" s="18"/>
      <c r="B45" s="10" t="s">
        <v>22</v>
      </c>
      <c r="C45" s="10" t="s">
        <v>34</v>
      </c>
      <c r="D45" s="6"/>
      <c r="E45" s="6"/>
      <c r="F45" s="6"/>
      <c r="G45" s="27"/>
      <c r="H45" s="6"/>
      <c r="I45" s="6"/>
      <c r="J45" s="6"/>
      <c r="K45" s="6"/>
      <c r="L45" s="6"/>
      <c r="M45" s="8">
        <v>25328.34</v>
      </c>
      <c r="N45" s="8"/>
      <c r="O45" s="8">
        <v>25328.34</v>
      </c>
      <c r="P45" s="35"/>
    </row>
    <row r="46" spans="1:16" x14ac:dyDescent="0.2">
      <c r="A46" s="18" t="s">
        <v>48</v>
      </c>
      <c r="C46" s="20" t="s">
        <v>49</v>
      </c>
      <c r="D46" s="25"/>
      <c r="E46" s="25"/>
      <c r="F46" s="25"/>
      <c r="G46" s="26"/>
      <c r="H46" s="25"/>
      <c r="I46" s="25"/>
      <c r="J46" s="25"/>
      <c r="K46" s="25"/>
      <c r="L46" s="25"/>
      <c r="M46" s="3">
        <f>M47+M48+M49+M50+M51+M52</f>
        <v>9081439.8499999996</v>
      </c>
      <c r="N46" s="3">
        <f>N47+N48+N49+N50+N51+N52</f>
        <v>0</v>
      </c>
      <c r="O46" s="3">
        <f>O47+O48+O49+O50+O51+O52</f>
        <v>9081439.8499999996</v>
      </c>
      <c r="P46" s="35"/>
    </row>
    <row r="47" spans="1:16" s="29" customFormat="1" x14ac:dyDescent="0.2">
      <c r="A47" s="18"/>
      <c r="B47" s="10" t="s">
        <v>2</v>
      </c>
      <c r="C47" s="10" t="s">
        <v>50</v>
      </c>
      <c r="D47" s="6"/>
      <c r="E47" s="6"/>
      <c r="F47" s="6"/>
      <c r="G47" s="6"/>
      <c r="H47" s="6"/>
      <c r="I47" s="6"/>
      <c r="J47" s="6"/>
      <c r="K47" s="6"/>
      <c r="L47" s="6"/>
      <c r="M47" s="8">
        <v>5301166.09</v>
      </c>
      <c r="N47" s="8"/>
      <c r="O47" s="8">
        <v>5301166.09</v>
      </c>
      <c r="P47" s="36"/>
    </row>
    <row r="48" spans="1:16" x14ac:dyDescent="0.2">
      <c r="A48" s="28"/>
      <c r="B48" s="29" t="s">
        <v>6</v>
      </c>
      <c r="C48" s="29" t="s">
        <v>51</v>
      </c>
      <c r="D48" s="30"/>
      <c r="E48" s="30"/>
      <c r="F48" s="30"/>
      <c r="G48" s="30"/>
      <c r="H48" s="30"/>
      <c r="I48" s="30"/>
      <c r="J48" s="30"/>
      <c r="K48" s="30"/>
      <c r="L48" s="30"/>
      <c r="M48" s="8"/>
      <c r="N48" s="8"/>
      <c r="O48" s="8"/>
      <c r="P48" s="35"/>
    </row>
    <row r="49" spans="1:16" x14ac:dyDescent="0.2">
      <c r="A49" s="18"/>
      <c r="B49" s="10" t="s">
        <v>7</v>
      </c>
      <c r="C49" s="10" t="s">
        <v>52</v>
      </c>
      <c r="D49" s="6"/>
      <c r="E49" s="6"/>
      <c r="F49" s="6"/>
      <c r="G49" s="6"/>
      <c r="H49" s="6"/>
      <c r="I49" s="6"/>
      <c r="J49" s="6"/>
      <c r="K49" s="6"/>
      <c r="L49" s="6"/>
      <c r="M49" s="8"/>
      <c r="N49" s="8"/>
      <c r="O49" s="8"/>
      <c r="P49" s="35"/>
    </row>
    <row r="50" spans="1:16" x14ac:dyDescent="0.2">
      <c r="A50" s="18"/>
      <c r="B50" s="10" t="s">
        <v>8</v>
      </c>
      <c r="C50" s="10" t="s">
        <v>53</v>
      </c>
      <c r="D50" s="6"/>
      <c r="E50" s="6"/>
      <c r="F50" s="6"/>
      <c r="G50" s="6"/>
      <c r="H50" s="6"/>
      <c r="I50" s="6"/>
      <c r="J50" s="6"/>
      <c r="K50" s="6"/>
      <c r="L50" s="6"/>
      <c r="M50" s="8"/>
      <c r="N50" s="8"/>
      <c r="O50" s="8"/>
      <c r="P50" s="35"/>
    </row>
    <row r="51" spans="1:16" x14ac:dyDescent="0.2">
      <c r="A51" s="18"/>
      <c r="B51" s="10" t="s">
        <v>15</v>
      </c>
      <c r="C51" s="10" t="s">
        <v>54</v>
      </c>
      <c r="D51" s="6"/>
      <c r="E51" s="6"/>
      <c r="F51" s="6"/>
      <c r="G51" s="6"/>
      <c r="H51" s="6"/>
      <c r="I51" s="6"/>
      <c r="J51" s="6"/>
      <c r="K51" s="6"/>
      <c r="L51" s="6"/>
      <c r="M51" s="8">
        <v>490273.76</v>
      </c>
      <c r="N51" s="8"/>
      <c r="O51" s="8">
        <v>490273.76</v>
      </c>
      <c r="P51" s="35"/>
    </row>
    <row r="52" spans="1:16" x14ac:dyDescent="0.2">
      <c r="A52" s="18"/>
      <c r="B52" s="10" t="s">
        <v>22</v>
      </c>
      <c r="C52" s="10" t="s">
        <v>23</v>
      </c>
      <c r="D52" s="6"/>
      <c r="E52" s="6"/>
      <c r="F52" s="6"/>
      <c r="G52" s="6"/>
      <c r="H52" s="6"/>
      <c r="I52" s="6"/>
      <c r="J52" s="6"/>
      <c r="K52" s="6"/>
      <c r="L52" s="6"/>
      <c r="M52" s="8">
        <v>3290000</v>
      </c>
      <c r="N52" s="8"/>
      <c r="O52" s="8">
        <v>3290000</v>
      </c>
      <c r="P52" s="35"/>
    </row>
    <row r="53" spans="1:16" x14ac:dyDescent="0.2">
      <c r="A53" s="18" t="s">
        <v>55</v>
      </c>
      <c r="C53" s="20" t="s">
        <v>56</v>
      </c>
      <c r="D53" s="25"/>
      <c r="E53" s="25"/>
      <c r="F53" s="25"/>
      <c r="G53" s="25"/>
      <c r="H53" s="25"/>
      <c r="I53" s="25"/>
      <c r="J53" s="25"/>
      <c r="K53" s="25"/>
      <c r="L53" s="25"/>
      <c r="M53" s="3">
        <f>M54+M55+M56</f>
        <v>565936.67000000004</v>
      </c>
      <c r="N53" s="3">
        <f>N54+N55+N56</f>
        <v>0</v>
      </c>
      <c r="O53" s="3">
        <f>O54+O55+O56</f>
        <v>565936.67000000004</v>
      </c>
      <c r="P53" s="35"/>
    </row>
    <row r="54" spans="1:16" s="29" customFormat="1" x14ac:dyDescent="0.2">
      <c r="A54" s="18"/>
      <c r="B54" s="10" t="s">
        <v>2</v>
      </c>
      <c r="C54" s="10" t="s">
        <v>57</v>
      </c>
      <c r="D54" s="6"/>
      <c r="E54" s="6"/>
      <c r="F54" s="6"/>
      <c r="G54" s="6"/>
      <c r="H54" s="6"/>
      <c r="I54" s="6"/>
      <c r="J54" s="6"/>
      <c r="K54" s="6"/>
      <c r="L54" s="6"/>
      <c r="M54" s="8"/>
      <c r="N54" s="8"/>
      <c r="O54" s="8"/>
      <c r="P54" s="36"/>
    </row>
    <row r="55" spans="1:16" x14ac:dyDescent="0.2">
      <c r="A55" s="28"/>
      <c r="B55" s="29" t="s">
        <v>6</v>
      </c>
      <c r="C55" s="29" t="s">
        <v>58</v>
      </c>
      <c r="D55" s="30"/>
      <c r="E55" s="30"/>
      <c r="F55" s="30"/>
      <c r="G55" s="30"/>
      <c r="H55" s="30"/>
      <c r="I55" s="30"/>
      <c r="J55" s="30"/>
      <c r="K55" s="30"/>
      <c r="L55" s="30"/>
      <c r="M55" s="8"/>
      <c r="N55" s="8"/>
      <c r="O55" s="8"/>
      <c r="P55" s="35"/>
    </row>
    <row r="56" spans="1:16" x14ac:dyDescent="0.2">
      <c r="A56" s="18"/>
      <c r="B56" s="10" t="s">
        <v>7</v>
      </c>
      <c r="C56" s="10" t="s">
        <v>59</v>
      </c>
      <c r="D56" s="6"/>
      <c r="E56" s="6"/>
      <c r="F56" s="6"/>
      <c r="G56" s="6"/>
      <c r="H56" s="6"/>
      <c r="I56" s="6"/>
      <c r="J56" s="6"/>
      <c r="K56" s="6"/>
      <c r="L56" s="6"/>
      <c r="M56" s="8">
        <v>565936.67000000004</v>
      </c>
      <c r="N56" s="8"/>
      <c r="O56" s="8">
        <v>565936.67000000004</v>
      </c>
      <c r="P56" s="35"/>
    </row>
    <row r="57" spans="1:16" x14ac:dyDescent="0.2">
      <c r="A57" s="61" t="s">
        <v>60</v>
      </c>
      <c r="B57" s="61"/>
      <c r="C57" s="61"/>
      <c r="D57" s="61"/>
      <c r="E57" s="4"/>
      <c r="F57" s="4"/>
      <c r="G57" s="4"/>
      <c r="H57" s="4"/>
      <c r="I57" s="4"/>
      <c r="J57" s="4"/>
      <c r="K57" s="4"/>
      <c r="L57" s="4"/>
      <c r="M57" s="9">
        <v>4896041.51</v>
      </c>
      <c r="N57" s="9">
        <f>N35-N39+N46-N53</f>
        <v>0</v>
      </c>
      <c r="O57" s="9">
        <v>4896041.51</v>
      </c>
      <c r="P57" s="35"/>
    </row>
    <row r="58" spans="1:16" x14ac:dyDescent="0.2">
      <c r="A58" s="37" t="s">
        <v>68</v>
      </c>
    </row>
    <row r="59" spans="1:16" x14ac:dyDescent="0.2">
      <c r="A59" s="37" t="s">
        <v>69</v>
      </c>
      <c r="M59" s="10">
        <v>4896041.51</v>
      </c>
      <c r="O59" s="10">
        <v>4896041.51</v>
      </c>
      <c r="P59" s="35"/>
    </row>
    <row r="60" spans="1:16" x14ac:dyDescent="0.2">
      <c r="A60" s="38" t="s">
        <v>70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>
        <v>1171554.81</v>
      </c>
      <c r="N60" s="11"/>
      <c r="O60" s="11">
        <v>1171554.81</v>
      </c>
    </row>
    <row r="61" spans="1:16" x14ac:dyDescent="0.2">
      <c r="A61" s="39" t="s">
        <v>71</v>
      </c>
      <c r="M61" s="12">
        <v>3724486.71</v>
      </c>
      <c r="O61" s="20">
        <f>M61</f>
        <v>3724486.71</v>
      </c>
    </row>
  </sheetData>
  <mergeCells count="14">
    <mergeCell ref="B3:C3"/>
    <mergeCell ref="A57:D57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22C22A1B-59F1-46C4-A0C2-BF5ECA0B3BFB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4D913-1DE7-4092-A4C2-DBEE4DA87593}">
  <dimension ref="A1:P61"/>
  <sheetViews>
    <sheetView topLeftCell="A25" workbookViewId="0">
      <selection activeCell="M60" sqref="M60"/>
    </sheetView>
  </sheetViews>
  <sheetFormatPr defaultRowHeight="12.75" x14ac:dyDescent="0.2"/>
  <cols>
    <col min="1" max="1" width="5.42578125" style="14" customWidth="1"/>
    <col min="2" max="2" width="2.42578125" style="14" customWidth="1"/>
    <col min="3" max="3" width="29.42578125" style="14" customWidth="1"/>
    <col min="4" max="4" width="15.5703125" style="14" customWidth="1"/>
    <col min="5" max="5" width="12.85546875" style="14" bestFit="1" customWidth="1"/>
    <col min="6" max="6" width="12.85546875" style="14" customWidth="1"/>
    <col min="7" max="8" width="14" style="14" bestFit="1" customWidth="1"/>
    <col min="9" max="9" width="13.28515625" style="14" bestFit="1" customWidth="1"/>
    <col min="10" max="11" width="9.28515625" style="14" bestFit="1" customWidth="1"/>
    <col min="12" max="12" width="11.7109375" style="14" bestFit="1" customWidth="1"/>
    <col min="13" max="13" width="13.7109375" style="14" customWidth="1"/>
    <col min="14" max="14" width="11.140625" style="14" customWidth="1"/>
    <col min="15" max="15" width="19.42578125" style="14" customWidth="1"/>
    <col min="16" max="16384" width="9.140625" style="14"/>
  </cols>
  <sheetData>
    <row r="1" spans="1:15" x14ac:dyDescent="0.2">
      <c r="A1" s="13"/>
      <c r="C1" s="15" t="s">
        <v>92</v>
      </c>
      <c r="D1" s="62" t="s">
        <v>37</v>
      </c>
      <c r="E1" s="62" t="s">
        <v>38</v>
      </c>
      <c r="F1" s="62" t="s">
        <v>75</v>
      </c>
      <c r="G1" s="62" t="s">
        <v>74</v>
      </c>
      <c r="H1" s="62" t="s">
        <v>39</v>
      </c>
      <c r="I1" s="62" t="s">
        <v>40</v>
      </c>
      <c r="J1" s="62" t="s">
        <v>61</v>
      </c>
      <c r="K1" s="62" t="s">
        <v>66</v>
      </c>
      <c r="L1" s="62" t="s">
        <v>62</v>
      </c>
      <c r="M1" s="62" t="s">
        <v>63</v>
      </c>
      <c r="N1" s="62" t="s">
        <v>64</v>
      </c>
      <c r="O1" s="62" t="s">
        <v>65</v>
      </c>
    </row>
    <row r="2" spans="1:15" x14ac:dyDescent="0.2">
      <c r="A2" s="13"/>
      <c r="B2" s="13"/>
      <c r="C2" s="58" t="s">
        <v>67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x14ac:dyDescent="0.2">
      <c r="A3" s="13" t="s">
        <v>1</v>
      </c>
      <c r="B3" s="63" t="s">
        <v>0</v>
      </c>
      <c r="C3" s="63"/>
      <c r="D3" s="1">
        <f t="shared" ref="D3:N3" si="0">D4+D5+D6+D7+D14+D21</f>
        <v>9764552.5299999993</v>
      </c>
      <c r="E3" s="1">
        <f t="shared" si="0"/>
        <v>623928.23</v>
      </c>
      <c r="F3" s="1">
        <f t="shared" si="0"/>
        <v>471862.76</v>
      </c>
      <c r="G3" s="1">
        <f t="shared" si="0"/>
        <v>1944695.74</v>
      </c>
      <c r="H3" s="1">
        <f t="shared" si="0"/>
        <v>4139858.15</v>
      </c>
      <c r="I3" s="1">
        <f t="shared" si="0"/>
        <v>211869.97</v>
      </c>
      <c r="J3" s="1">
        <f t="shared" si="0"/>
        <v>0</v>
      </c>
      <c r="K3" s="1">
        <f t="shared" si="0"/>
        <v>0</v>
      </c>
      <c r="L3" s="1">
        <f t="shared" si="0"/>
        <v>532962.5</v>
      </c>
      <c r="M3" s="1">
        <f>D3+E3+F3+G3+H3+I3+J3+K3+L3</f>
        <v>17689729.879999999</v>
      </c>
      <c r="N3" s="1">
        <f t="shared" si="0"/>
        <v>0</v>
      </c>
      <c r="O3" s="1">
        <f t="shared" ref="O3:O34" si="1">M3+N3</f>
        <v>17689729.879999999</v>
      </c>
    </row>
    <row r="4" spans="1:15" x14ac:dyDescent="0.2">
      <c r="A4" s="13"/>
      <c r="B4" s="14" t="s">
        <v>2</v>
      </c>
      <c r="C4" s="14" t="s">
        <v>4</v>
      </c>
      <c r="D4" s="42">
        <v>7710832.7400000002</v>
      </c>
      <c r="E4" s="42">
        <v>496915.18</v>
      </c>
      <c r="F4" s="42">
        <v>153664.46</v>
      </c>
      <c r="G4" s="42">
        <v>871830.43</v>
      </c>
      <c r="H4" s="42">
        <v>3718121.96</v>
      </c>
      <c r="I4" s="42">
        <v>152888.70000000001</v>
      </c>
      <c r="J4" s="42">
        <v>0</v>
      </c>
      <c r="K4" s="42">
        <v>0</v>
      </c>
      <c r="L4" s="42">
        <v>423791.16</v>
      </c>
      <c r="M4" s="2">
        <f>D4+E4+F4+G4+H4+I4+J4+K4+L4</f>
        <v>13528044.629999999</v>
      </c>
      <c r="N4" s="42">
        <v>0</v>
      </c>
      <c r="O4" s="2">
        <f t="shared" si="1"/>
        <v>13528044.629999999</v>
      </c>
    </row>
    <row r="5" spans="1:15" x14ac:dyDescent="0.2">
      <c r="A5" s="13"/>
      <c r="B5" s="14" t="s">
        <v>6</v>
      </c>
      <c r="C5" s="14" t="s">
        <v>3</v>
      </c>
      <c r="D5" s="42">
        <v>228913.95</v>
      </c>
      <c r="E5" s="42">
        <v>37802.089999999997</v>
      </c>
      <c r="F5" s="42">
        <v>37869.54</v>
      </c>
      <c r="G5" s="42">
        <v>306500.57</v>
      </c>
      <c r="H5" s="42">
        <v>10.23</v>
      </c>
      <c r="I5" s="42">
        <v>18.62</v>
      </c>
      <c r="J5" s="42">
        <v>0</v>
      </c>
      <c r="K5" s="42">
        <v>0</v>
      </c>
      <c r="L5" s="42">
        <v>37756.14</v>
      </c>
      <c r="M5" s="2">
        <f t="shared" ref="M5:M34" si="2">D5+E5+F5+G5+H5+I5+J5+K5+L5</f>
        <v>648871.14</v>
      </c>
      <c r="N5" s="42">
        <v>0</v>
      </c>
      <c r="O5" s="2">
        <f t="shared" si="1"/>
        <v>648871.14</v>
      </c>
    </row>
    <row r="6" spans="1:15" x14ac:dyDescent="0.2">
      <c r="A6" s="13"/>
      <c r="B6" s="14" t="s">
        <v>7</v>
      </c>
      <c r="C6" s="14" t="s">
        <v>5</v>
      </c>
      <c r="D6" s="42">
        <v>0</v>
      </c>
      <c r="E6" s="42">
        <v>0</v>
      </c>
      <c r="F6" s="42">
        <v>181754</v>
      </c>
      <c r="G6" s="42">
        <v>257320</v>
      </c>
      <c r="H6" s="42">
        <v>0</v>
      </c>
      <c r="I6" s="42">
        <v>0</v>
      </c>
      <c r="J6" s="42">
        <v>0</v>
      </c>
      <c r="K6" s="42">
        <v>0</v>
      </c>
      <c r="L6" s="42">
        <v>0</v>
      </c>
      <c r="M6" s="2">
        <f t="shared" si="2"/>
        <v>439074</v>
      </c>
      <c r="N6" s="42">
        <v>0</v>
      </c>
      <c r="O6" s="2">
        <f t="shared" si="1"/>
        <v>439074</v>
      </c>
    </row>
    <row r="7" spans="1:15" x14ac:dyDescent="0.2">
      <c r="A7" s="13"/>
      <c r="B7" s="14" t="s">
        <v>8</v>
      </c>
      <c r="C7" s="14" t="s">
        <v>9</v>
      </c>
      <c r="D7" s="3">
        <f t="shared" ref="D7:L7" si="3">D8+D9+D10+D11+D12+D13</f>
        <v>1388259.32</v>
      </c>
      <c r="E7" s="3">
        <f t="shared" si="3"/>
        <v>68018.929999999993</v>
      </c>
      <c r="F7" s="3">
        <f t="shared" si="3"/>
        <v>0.67</v>
      </c>
      <c r="G7" s="3">
        <f t="shared" si="3"/>
        <v>7649.4</v>
      </c>
      <c r="H7" s="3">
        <f t="shared" si="3"/>
        <v>421725.96</v>
      </c>
      <c r="I7" s="3">
        <f t="shared" si="3"/>
        <v>58962.65</v>
      </c>
      <c r="J7" s="3">
        <f t="shared" si="3"/>
        <v>0</v>
      </c>
      <c r="K7" s="3">
        <f t="shared" si="3"/>
        <v>0</v>
      </c>
      <c r="L7" s="3">
        <f t="shared" si="3"/>
        <v>51964.56</v>
      </c>
      <c r="M7" s="3">
        <f>D7+E7+F7+G7+H7+I7+J7+K7+L7</f>
        <v>1996581.4899999998</v>
      </c>
      <c r="N7" s="46">
        <v>0</v>
      </c>
      <c r="O7" s="3">
        <f t="shared" si="1"/>
        <v>1996581.4899999998</v>
      </c>
    </row>
    <row r="8" spans="1:15" x14ac:dyDescent="0.2">
      <c r="A8" s="13"/>
      <c r="C8" s="14" t="s">
        <v>10</v>
      </c>
      <c r="D8" s="42">
        <v>1270986.72</v>
      </c>
      <c r="E8" s="42">
        <v>68018.929999999993</v>
      </c>
      <c r="F8" s="42">
        <v>0.67</v>
      </c>
      <c r="G8" s="42">
        <v>7649.4</v>
      </c>
      <c r="H8" s="42">
        <v>420350.96</v>
      </c>
      <c r="I8" s="42">
        <v>58962.65</v>
      </c>
      <c r="J8" s="42">
        <v>0</v>
      </c>
      <c r="K8" s="42">
        <v>0</v>
      </c>
      <c r="L8" s="42">
        <v>51964.56</v>
      </c>
      <c r="M8" s="2">
        <f t="shared" si="2"/>
        <v>1877933.8899999997</v>
      </c>
      <c r="N8" s="42">
        <v>0</v>
      </c>
      <c r="O8" s="2">
        <f t="shared" si="1"/>
        <v>1877933.8899999997</v>
      </c>
    </row>
    <row r="9" spans="1:15" x14ac:dyDescent="0.2">
      <c r="A9" s="13"/>
      <c r="C9" s="14" t="s">
        <v>11</v>
      </c>
      <c r="D9" s="42">
        <v>117272.6</v>
      </c>
      <c r="E9" s="42">
        <v>0</v>
      </c>
      <c r="F9" s="42">
        <v>0</v>
      </c>
      <c r="G9" s="42">
        <v>0</v>
      </c>
      <c r="H9" s="42">
        <v>1375</v>
      </c>
      <c r="I9" s="42">
        <v>0</v>
      </c>
      <c r="J9" s="42">
        <v>0</v>
      </c>
      <c r="K9" s="42">
        <v>0</v>
      </c>
      <c r="L9" s="42">
        <v>0</v>
      </c>
      <c r="M9" s="2">
        <f t="shared" si="2"/>
        <v>118647.6</v>
      </c>
      <c r="N9" s="42">
        <v>0</v>
      </c>
      <c r="O9" s="2">
        <f t="shared" si="1"/>
        <v>118647.6</v>
      </c>
    </row>
    <row r="10" spans="1:15" x14ac:dyDescent="0.2">
      <c r="A10" s="13"/>
      <c r="C10" s="14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2">
        <f t="shared" si="2"/>
        <v>0</v>
      </c>
      <c r="N10" s="42">
        <v>0</v>
      </c>
      <c r="O10" s="2">
        <f t="shared" si="1"/>
        <v>0</v>
      </c>
    </row>
    <row r="11" spans="1:15" x14ac:dyDescent="0.2">
      <c r="A11" s="13"/>
      <c r="C11" s="14" t="s">
        <v>13</v>
      </c>
      <c r="D11" s="42"/>
      <c r="E11" s="42"/>
      <c r="F11" s="42"/>
      <c r="G11" s="42"/>
      <c r="H11" s="42"/>
      <c r="I11" s="42"/>
      <c r="J11" s="42"/>
      <c r="K11" s="42"/>
      <c r="L11" s="42"/>
      <c r="M11" s="2">
        <f t="shared" si="2"/>
        <v>0</v>
      </c>
      <c r="N11" s="42">
        <v>0</v>
      </c>
      <c r="O11" s="2">
        <f t="shared" si="1"/>
        <v>0</v>
      </c>
    </row>
    <row r="12" spans="1:15" x14ac:dyDescent="0.2">
      <c r="A12" s="13"/>
      <c r="C12" s="14" t="s">
        <v>14</v>
      </c>
      <c r="D12" s="42"/>
      <c r="E12" s="42"/>
      <c r="F12" s="42"/>
      <c r="G12" s="42"/>
      <c r="H12" s="42"/>
      <c r="I12" s="42"/>
      <c r="J12" s="42"/>
      <c r="K12" s="42"/>
      <c r="L12" s="42"/>
      <c r="M12" s="2">
        <f t="shared" si="2"/>
        <v>0</v>
      </c>
      <c r="N12" s="42">
        <v>0</v>
      </c>
      <c r="O12" s="2">
        <f t="shared" si="1"/>
        <v>0</v>
      </c>
    </row>
    <row r="13" spans="1:15" x14ac:dyDescent="0.2">
      <c r="A13" s="13"/>
      <c r="C13" s="14" t="s">
        <v>76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2">
        <f t="shared" si="2"/>
        <v>0</v>
      </c>
      <c r="N13" s="42">
        <v>0</v>
      </c>
      <c r="O13" s="2">
        <f t="shared" si="1"/>
        <v>0</v>
      </c>
    </row>
    <row r="14" spans="1:15" x14ac:dyDescent="0.2">
      <c r="A14" s="13"/>
      <c r="B14" s="14" t="s">
        <v>15</v>
      </c>
      <c r="C14" s="14" t="s">
        <v>16</v>
      </c>
      <c r="D14" s="3">
        <f t="shared" ref="D14:L14" si="4">D15+D16+D17+D18+D19+D20</f>
        <v>436546.52</v>
      </c>
      <c r="E14" s="3">
        <f t="shared" si="4"/>
        <v>21192.03</v>
      </c>
      <c r="F14" s="3">
        <f t="shared" si="4"/>
        <v>98574.09</v>
      </c>
      <c r="G14" s="3">
        <f t="shared" si="4"/>
        <v>501395.34</v>
      </c>
      <c r="H14" s="3">
        <f t="shared" si="4"/>
        <v>0</v>
      </c>
      <c r="I14" s="3">
        <f t="shared" si="4"/>
        <v>0</v>
      </c>
      <c r="J14" s="3">
        <f t="shared" si="4"/>
        <v>0</v>
      </c>
      <c r="K14" s="3">
        <f t="shared" si="4"/>
        <v>0</v>
      </c>
      <c r="L14" s="3">
        <f t="shared" si="4"/>
        <v>19450.64</v>
      </c>
      <c r="M14" s="3">
        <f>D14+E14+F14+G14+H14+I14+J14+K14+L14</f>
        <v>1077158.6199999999</v>
      </c>
      <c r="N14" s="46">
        <v>0</v>
      </c>
      <c r="O14" s="3">
        <f t="shared" si="1"/>
        <v>1077158.6199999999</v>
      </c>
    </row>
    <row r="15" spans="1:15" x14ac:dyDescent="0.2">
      <c r="A15" s="13"/>
      <c r="C15" s="14" t="s">
        <v>17</v>
      </c>
      <c r="D15" s="42">
        <v>436546.52</v>
      </c>
      <c r="E15" s="42">
        <v>21192.03</v>
      </c>
      <c r="F15" s="42">
        <v>98574.09</v>
      </c>
      <c r="G15" s="42">
        <v>471586.94</v>
      </c>
      <c r="H15" s="42">
        <v>0</v>
      </c>
      <c r="I15" s="42">
        <v>0</v>
      </c>
      <c r="J15" s="42">
        <v>0</v>
      </c>
      <c r="K15" s="42">
        <v>0</v>
      </c>
      <c r="L15" s="42">
        <v>19450.64</v>
      </c>
      <c r="M15" s="2">
        <f t="shared" si="2"/>
        <v>1047350.2200000001</v>
      </c>
      <c r="N15" s="42">
        <v>0</v>
      </c>
      <c r="O15" s="2">
        <f t="shared" si="1"/>
        <v>1047350.2200000001</v>
      </c>
    </row>
    <row r="16" spans="1:15" x14ac:dyDescent="0.2">
      <c r="A16" s="13"/>
      <c r="C16" s="14" t="s">
        <v>18</v>
      </c>
      <c r="D16" s="42">
        <v>0</v>
      </c>
      <c r="E16" s="42">
        <v>0</v>
      </c>
      <c r="F16" s="42">
        <v>0</v>
      </c>
      <c r="G16" s="42">
        <v>29808.400000000001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2">
        <f t="shared" si="2"/>
        <v>29808.400000000001</v>
      </c>
      <c r="N16" s="42">
        <v>0</v>
      </c>
      <c r="O16" s="2">
        <f t="shared" si="1"/>
        <v>29808.400000000001</v>
      </c>
    </row>
    <row r="17" spans="1:15" x14ac:dyDescent="0.2">
      <c r="A17" s="13"/>
      <c r="C17" s="14" t="s">
        <v>19</v>
      </c>
      <c r="D17" s="42"/>
      <c r="E17" s="42"/>
      <c r="F17" s="42"/>
      <c r="G17" s="42"/>
      <c r="H17" s="42"/>
      <c r="I17" s="42"/>
      <c r="J17" s="42"/>
      <c r="K17" s="42"/>
      <c r="L17" s="42"/>
      <c r="M17" s="2">
        <f t="shared" si="2"/>
        <v>0</v>
      </c>
      <c r="N17" s="42">
        <v>0</v>
      </c>
      <c r="O17" s="2">
        <f t="shared" si="1"/>
        <v>0</v>
      </c>
    </row>
    <row r="18" spans="1:15" x14ac:dyDescent="0.2">
      <c r="A18" s="13"/>
      <c r="C18" s="14" t="s">
        <v>20</v>
      </c>
      <c r="D18" s="42"/>
      <c r="E18" s="42"/>
      <c r="F18" s="42"/>
      <c r="G18" s="42"/>
      <c r="H18" s="42"/>
      <c r="I18" s="42"/>
      <c r="J18" s="42"/>
      <c r="K18" s="42"/>
      <c r="L18" s="42"/>
      <c r="M18" s="2">
        <f t="shared" si="2"/>
        <v>0</v>
      </c>
      <c r="N18" s="42">
        <v>0</v>
      </c>
      <c r="O18" s="2">
        <f t="shared" si="1"/>
        <v>0</v>
      </c>
    </row>
    <row r="19" spans="1:15" x14ac:dyDescent="0.2">
      <c r="A19" s="13"/>
      <c r="C19" s="14" t="s">
        <v>21</v>
      </c>
      <c r="D19" s="42"/>
      <c r="E19" s="42"/>
      <c r="F19" s="42"/>
      <c r="G19" s="42"/>
      <c r="H19" s="42"/>
      <c r="I19" s="42"/>
      <c r="J19" s="42"/>
      <c r="K19" s="42"/>
      <c r="L19" s="42"/>
      <c r="M19" s="2">
        <f t="shared" si="2"/>
        <v>0</v>
      </c>
      <c r="N19" s="42">
        <v>0</v>
      </c>
      <c r="O19" s="2">
        <f t="shared" si="1"/>
        <v>0</v>
      </c>
    </row>
    <row r="20" spans="1:15" x14ac:dyDescent="0.2">
      <c r="A20" s="13"/>
      <c r="C20" s="14" t="s">
        <v>72</v>
      </c>
      <c r="D20" s="42"/>
      <c r="E20" s="42"/>
      <c r="F20" s="42"/>
      <c r="G20" s="42"/>
      <c r="H20" s="42"/>
      <c r="I20" s="42"/>
      <c r="J20" s="42"/>
      <c r="K20" s="42"/>
      <c r="L20" s="42"/>
      <c r="M20" s="2">
        <f t="shared" si="2"/>
        <v>0</v>
      </c>
      <c r="N20" s="42">
        <v>0</v>
      </c>
      <c r="O20" s="2">
        <f t="shared" si="1"/>
        <v>0</v>
      </c>
    </row>
    <row r="21" spans="1:15" x14ac:dyDescent="0.2">
      <c r="A21" s="13"/>
      <c r="B21" s="14" t="s">
        <v>22</v>
      </c>
      <c r="C21" s="14" t="s">
        <v>23</v>
      </c>
      <c r="D21" s="42"/>
      <c r="E21" s="42"/>
      <c r="F21" s="42"/>
      <c r="G21" s="42"/>
      <c r="H21" s="42"/>
      <c r="I21" s="42"/>
      <c r="J21" s="42"/>
      <c r="K21" s="42"/>
      <c r="L21" s="42"/>
      <c r="M21" s="2">
        <f t="shared" si="2"/>
        <v>0</v>
      </c>
      <c r="N21" s="42">
        <v>0</v>
      </c>
      <c r="O21" s="2">
        <f t="shared" si="1"/>
        <v>0</v>
      </c>
    </row>
    <row r="22" spans="1:15" x14ac:dyDescent="0.2">
      <c r="A22" s="13" t="s">
        <v>24</v>
      </c>
      <c r="C22" s="20" t="s">
        <v>25</v>
      </c>
      <c r="D22" s="3">
        <f t="shared" ref="D22:L22" si="5">D23+D24+D25+D26+D34</f>
        <v>9732142.7699999996</v>
      </c>
      <c r="E22" s="3">
        <f t="shared" si="5"/>
        <v>419889.64</v>
      </c>
      <c r="F22" s="3">
        <f t="shared" si="5"/>
        <v>455946.86</v>
      </c>
      <c r="G22" s="3">
        <f t="shared" si="5"/>
        <v>1856120.56</v>
      </c>
      <c r="H22" s="3">
        <f t="shared" si="5"/>
        <v>3362451.46</v>
      </c>
      <c r="I22" s="3">
        <f t="shared" si="5"/>
        <v>202640.89</v>
      </c>
      <c r="J22" s="3">
        <f t="shared" si="5"/>
        <v>0</v>
      </c>
      <c r="K22" s="3">
        <f t="shared" si="5"/>
        <v>0</v>
      </c>
      <c r="L22" s="3">
        <f t="shared" si="5"/>
        <v>311145.68999999994</v>
      </c>
      <c r="M22" s="3">
        <f>D22+E22+F22+G22+H22+I22+J22+K22+L22</f>
        <v>16340337.869999999</v>
      </c>
      <c r="N22" s="46"/>
      <c r="O22" s="3">
        <f t="shared" si="1"/>
        <v>16340337.869999999</v>
      </c>
    </row>
    <row r="23" spans="1:15" x14ac:dyDescent="0.2">
      <c r="A23" s="13"/>
      <c r="B23" s="14" t="s">
        <v>2</v>
      </c>
      <c r="C23" s="14" t="s">
        <v>26</v>
      </c>
      <c r="D23" s="42">
        <v>3151124.92</v>
      </c>
      <c r="E23" s="42">
        <v>113465.71</v>
      </c>
      <c r="F23" s="42">
        <v>153688.46</v>
      </c>
      <c r="G23" s="42">
        <v>859830.68</v>
      </c>
      <c r="H23" s="42">
        <v>20834.919999999998</v>
      </c>
      <c r="I23" s="42">
        <v>61536.81</v>
      </c>
      <c r="J23" s="42">
        <v>0</v>
      </c>
      <c r="K23" s="42">
        <v>0</v>
      </c>
      <c r="L23" s="42">
        <v>81311.009999999995</v>
      </c>
      <c r="M23" s="2">
        <f t="shared" si="2"/>
        <v>4441792.5099999988</v>
      </c>
      <c r="N23" s="42">
        <v>0</v>
      </c>
      <c r="O23" s="2">
        <f t="shared" si="1"/>
        <v>4441792.5099999988</v>
      </c>
    </row>
    <row r="24" spans="1:15" x14ac:dyDescent="0.2">
      <c r="A24" s="13"/>
      <c r="B24" s="14" t="s">
        <v>6</v>
      </c>
      <c r="C24" s="14" t="s">
        <v>27</v>
      </c>
      <c r="D24" s="42">
        <v>459072.61</v>
      </c>
      <c r="E24" s="42">
        <v>82832.77</v>
      </c>
      <c r="F24" s="42">
        <v>21930.29</v>
      </c>
      <c r="G24" s="42">
        <v>230465.02</v>
      </c>
      <c r="H24" s="42">
        <v>475332.22</v>
      </c>
      <c r="I24" s="42">
        <v>19735.330000000002</v>
      </c>
      <c r="J24" s="42">
        <v>0</v>
      </c>
      <c r="K24" s="42">
        <v>0</v>
      </c>
      <c r="L24" s="42">
        <v>38257.11</v>
      </c>
      <c r="M24" s="2">
        <f t="shared" si="2"/>
        <v>1327625.3500000003</v>
      </c>
      <c r="N24" s="42">
        <v>0</v>
      </c>
      <c r="O24" s="2">
        <f t="shared" si="1"/>
        <v>1327625.3500000003</v>
      </c>
    </row>
    <row r="25" spans="1:15" x14ac:dyDescent="0.2">
      <c r="A25" s="13"/>
      <c r="B25" s="14" t="s">
        <v>7</v>
      </c>
      <c r="C25" s="14" t="s">
        <v>28</v>
      </c>
      <c r="D25" s="42">
        <v>857419.99</v>
      </c>
      <c r="E25" s="42">
        <v>0</v>
      </c>
      <c r="F25" s="42">
        <v>181754</v>
      </c>
      <c r="G25" s="42">
        <v>257320</v>
      </c>
      <c r="H25" s="42">
        <v>74312</v>
      </c>
      <c r="I25" s="42">
        <v>10423.450000000001</v>
      </c>
      <c r="J25" s="42">
        <v>0</v>
      </c>
      <c r="K25" s="42">
        <v>0</v>
      </c>
      <c r="L25" s="42">
        <v>0</v>
      </c>
      <c r="M25" s="2">
        <f t="shared" si="2"/>
        <v>1381229.44</v>
      </c>
      <c r="N25" s="42">
        <v>0</v>
      </c>
      <c r="O25" s="2">
        <f t="shared" si="1"/>
        <v>1381229.44</v>
      </c>
    </row>
    <row r="26" spans="1:15" x14ac:dyDescent="0.2">
      <c r="A26" s="13"/>
      <c r="B26" s="14" t="s">
        <v>8</v>
      </c>
      <c r="C26" s="14" t="s">
        <v>29</v>
      </c>
      <c r="D26" s="3">
        <v>5264525.25</v>
      </c>
      <c r="E26" s="3">
        <f t="shared" ref="E26:L26" si="6">E27+E28+E29+E30+E31+E32+E33</f>
        <v>223591.16</v>
      </c>
      <c r="F26" s="3">
        <f t="shared" si="6"/>
        <v>98574.11</v>
      </c>
      <c r="G26" s="3">
        <f t="shared" si="6"/>
        <v>508504.86000000004</v>
      </c>
      <c r="H26" s="3">
        <f t="shared" si="6"/>
        <v>2791972.32</v>
      </c>
      <c r="I26" s="3">
        <f t="shared" si="6"/>
        <v>110945.3</v>
      </c>
      <c r="J26" s="3">
        <f t="shared" si="6"/>
        <v>0</v>
      </c>
      <c r="K26" s="3">
        <f t="shared" si="6"/>
        <v>0</v>
      </c>
      <c r="L26" s="3">
        <f t="shared" si="6"/>
        <v>191577.56999999998</v>
      </c>
      <c r="M26" s="3">
        <f>D26+E26+F26+G26+H26+I26+J26+K26+L26</f>
        <v>9189690.5700000022</v>
      </c>
      <c r="N26" s="46">
        <v>0</v>
      </c>
      <c r="O26" s="3">
        <f t="shared" si="1"/>
        <v>9189690.5700000022</v>
      </c>
    </row>
    <row r="27" spans="1:15" x14ac:dyDescent="0.2">
      <c r="A27" s="13"/>
      <c r="C27" s="14" t="s">
        <v>10</v>
      </c>
      <c r="D27" s="42">
        <v>3263667.17</v>
      </c>
      <c r="E27" s="42">
        <v>223591.16</v>
      </c>
      <c r="F27" s="42">
        <v>98574.11</v>
      </c>
      <c r="G27" s="42">
        <v>478696.46</v>
      </c>
      <c r="H27" s="42">
        <v>2780175.32</v>
      </c>
      <c r="I27" s="42">
        <v>110945.3</v>
      </c>
      <c r="J27" s="42">
        <v>0</v>
      </c>
      <c r="K27" s="42">
        <v>0</v>
      </c>
      <c r="L27" s="42">
        <v>164730.51999999999</v>
      </c>
      <c r="M27" s="2">
        <f t="shared" si="2"/>
        <v>7120380.0399999991</v>
      </c>
      <c r="N27" s="42">
        <v>0</v>
      </c>
      <c r="O27" s="2">
        <f t="shared" si="1"/>
        <v>7120380.0399999991</v>
      </c>
    </row>
    <row r="28" spans="1:15" x14ac:dyDescent="0.2">
      <c r="A28" s="13"/>
      <c r="C28" s="14" t="s">
        <v>11</v>
      </c>
      <c r="D28" s="42">
        <v>2000858.08</v>
      </c>
      <c r="E28" s="42">
        <v>0</v>
      </c>
      <c r="F28" s="42">
        <v>0</v>
      </c>
      <c r="G28" s="42">
        <v>29808.400000000001</v>
      </c>
      <c r="H28" s="42">
        <v>11797</v>
      </c>
      <c r="I28" s="42">
        <v>0</v>
      </c>
      <c r="J28" s="42">
        <v>0</v>
      </c>
      <c r="K28" s="42">
        <v>0</v>
      </c>
      <c r="L28" s="42">
        <v>26847.05</v>
      </c>
      <c r="M28" s="2">
        <f t="shared" si="2"/>
        <v>2069310.53</v>
      </c>
      <c r="N28" s="42">
        <v>0</v>
      </c>
      <c r="O28" s="2">
        <f t="shared" si="1"/>
        <v>2069310.53</v>
      </c>
    </row>
    <row r="29" spans="1:15" x14ac:dyDescent="0.2">
      <c r="A29" s="13"/>
      <c r="C29" s="14" t="s">
        <v>73</v>
      </c>
      <c r="D29" s="42"/>
      <c r="E29" s="42"/>
      <c r="F29" s="42"/>
      <c r="G29" s="42"/>
      <c r="H29" s="42"/>
      <c r="I29" s="42"/>
      <c r="J29" s="42"/>
      <c r="K29" s="42"/>
      <c r="L29" s="42"/>
      <c r="M29" s="2">
        <f t="shared" si="2"/>
        <v>0</v>
      </c>
      <c r="N29" s="42">
        <v>0</v>
      </c>
      <c r="O29" s="2">
        <f t="shared" si="1"/>
        <v>0</v>
      </c>
    </row>
    <row r="30" spans="1:15" x14ac:dyDescent="0.2">
      <c r="A30" s="13"/>
      <c r="C30" s="14" t="s">
        <v>30</v>
      </c>
      <c r="D30" s="42"/>
      <c r="E30" s="42"/>
      <c r="F30" s="42"/>
      <c r="G30" s="42"/>
      <c r="H30" s="42"/>
      <c r="I30" s="42"/>
      <c r="J30" s="42"/>
      <c r="K30" s="42"/>
      <c r="L30" s="42"/>
      <c r="M30" s="2">
        <f t="shared" si="2"/>
        <v>0</v>
      </c>
      <c r="N30" s="42">
        <v>0</v>
      </c>
      <c r="O30" s="2">
        <f t="shared" si="1"/>
        <v>0</v>
      </c>
    </row>
    <row r="31" spans="1:15" x14ac:dyDescent="0.2">
      <c r="A31" s="13"/>
      <c r="C31" s="14" t="s">
        <v>31</v>
      </c>
      <c r="D31" s="42"/>
      <c r="E31" s="42"/>
      <c r="F31" s="42"/>
      <c r="G31" s="42"/>
      <c r="H31" s="42"/>
      <c r="I31" s="42"/>
      <c r="J31" s="42"/>
      <c r="K31" s="42"/>
      <c r="L31" s="42"/>
      <c r="M31" s="2">
        <f t="shared" si="2"/>
        <v>0</v>
      </c>
      <c r="N31" s="42">
        <v>0</v>
      </c>
      <c r="O31" s="2">
        <f t="shared" si="1"/>
        <v>0</v>
      </c>
    </row>
    <row r="32" spans="1:15" x14ac:dyDescent="0.2">
      <c r="A32" s="13"/>
      <c r="C32" s="14" t="s">
        <v>32</v>
      </c>
      <c r="D32" s="42"/>
      <c r="E32" s="42"/>
      <c r="F32" s="42"/>
      <c r="G32" s="42"/>
      <c r="H32" s="42"/>
      <c r="I32" s="42"/>
      <c r="J32" s="42"/>
      <c r="K32" s="42"/>
      <c r="L32" s="42"/>
      <c r="M32" s="2">
        <f t="shared" si="2"/>
        <v>0</v>
      </c>
      <c r="N32" s="42">
        <v>0</v>
      </c>
      <c r="O32" s="2">
        <f t="shared" si="1"/>
        <v>0</v>
      </c>
    </row>
    <row r="33" spans="1:16" x14ac:dyDescent="0.2">
      <c r="A33" s="13"/>
      <c r="C33" s="14" t="s">
        <v>33</v>
      </c>
      <c r="D33" s="42"/>
      <c r="E33" s="42"/>
      <c r="F33" s="42"/>
      <c r="G33" s="42"/>
      <c r="H33" s="42"/>
      <c r="I33" s="42"/>
      <c r="J33" s="42"/>
      <c r="K33" s="42"/>
      <c r="L33" s="42"/>
      <c r="M33" s="2">
        <f t="shared" si="2"/>
        <v>0</v>
      </c>
      <c r="N33" s="42">
        <v>0</v>
      </c>
      <c r="O33" s="2">
        <f t="shared" si="1"/>
        <v>0</v>
      </c>
    </row>
    <row r="34" spans="1:16" x14ac:dyDescent="0.2">
      <c r="A34" s="13"/>
      <c r="B34" s="14" t="s">
        <v>15</v>
      </c>
      <c r="C34" s="14" t="s">
        <v>34</v>
      </c>
      <c r="D34" s="42">
        <v>0</v>
      </c>
      <c r="E34" s="42">
        <v>0</v>
      </c>
      <c r="F34" s="42"/>
      <c r="G34" s="42">
        <v>0</v>
      </c>
      <c r="H34" s="42">
        <v>0</v>
      </c>
      <c r="I34" s="42">
        <v>0</v>
      </c>
      <c r="J34" s="42"/>
      <c r="K34" s="42"/>
      <c r="L34" s="42">
        <v>0</v>
      </c>
      <c r="M34" s="2">
        <f t="shared" si="2"/>
        <v>0</v>
      </c>
      <c r="N34" s="42">
        <v>0</v>
      </c>
      <c r="O34" s="2">
        <f t="shared" si="1"/>
        <v>0</v>
      </c>
    </row>
    <row r="35" spans="1:16" x14ac:dyDescent="0.2">
      <c r="A35" s="47" t="s">
        <v>35</v>
      </c>
      <c r="B35" s="43"/>
      <c r="C35" s="22" t="s">
        <v>36</v>
      </c>
      <c r="D35" s="48">
        <f t="shared" ref="D35:O35" si="7">D3-D22</f>
        <v>32409.759999999776</v>
      </c>
      <c r="E35" s="48">
        <f t="shared" si="7"/>
        <v>204038.58999999997</v>
      </c>
      <c r="F35" s="48">
        <f t="shared" si="7"/>
        <v>15915.900000000023</v>
      </c>
      <c r="G35" s="48">
        <f t="shared" si="7"/>
        <v>88575.179999999935</v>
      </c>
      <c r="H35" s="48">
        <f t="shared" si="7"/>
        <v>777406.69</v>
      </c>
      <c r="I35" s="48">
        <f t="shared" si="7"/>
        <v>9229.0799999999872</v>
      </c>
      <c r="J35" s="48">
        <f t="shared" si="7"/>
        <v>0</v>
      </c>
      <c r="K35" s="48">
        <f t="shared" si="7"/>
        <v>0</v>
      </c>
      <c r="L35" s="48">
        <f t="shared" si="7"/>
        <v>221816.81000000006</v>
      </c>
      <c r="M35" s="48">
        <f t="shared" si="7"/>
        <v>1349392.0099999998</v>
      </c>
      <c r="N35" s="48">
        <f t="shared" si="7"/>
        <v>0</v>
      </c>
      <c r="O35" s="48">
        <f t="shared" si="7"/>
        <v>1349392.0099999998</v>
      </c>
    </row>
    <row r="36" spans="1:16" x14ac:dyDescent="0.2">
      <c r="A36" s="13"/>
      <c r="C36" s="20"/>
      <c r="D36" s="49"/>
      <c r="E36" s="49"/>
      <c r="F36" s="49"/>
      <c r="G36" s="49"/>
      <c r="H36" s="49"/>
      <c r="I36" s="49"/>
      <c r="J36" s="49"/>
      <c r="K36" s="49"/>
      <c r="L36" s="49"/>
      <c r="M36" s="5"/>
      <c r="N36" s="49"/>
      <c r="O36" s="5"/>
    </row>
    <row r="37" spans="1:16" x14ac:dyDescent="0.2">
      <c r="A37" s="13"/>
      <c r="C37" s="20"/>
      <c r="D37" s="49"/>
      <c r="E37" s="49"/>
      <c r="F37" s="49"/>
      <c r="G37" s="49"/>
      <c r="H37" s="49"/>
      <c r="I37" s="49"/>
      <c r="J37" s="49"/>
      <c r="K37" s="49"/>
      <c r="L37" s="49"/>
      <c r="M37" s="5"/>
      <c r="N37" s="49"/>
      <c r="O37" s="5"/>
    </row>
    <row r="38" spans="1:16" x14ac:dyDescent="0.2">
      <c r="A38" s="13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</row>
    <row r="39" spans="1:16" x14ac:dyDescent="0.2">
      <c r="A39" s="13" t="s">
        <v>41</v>
      </c>
      <c r="C39" s="20" t="s">
        <v>42</v>
      </c>
      <c r="D39" s="50"/>
      <c r="E39" s="50"/>
      <c r="F39" s="50"/>
      <c r="G39" s="51"/>
      <c r="H39" s="50"/>
      <c r="I39" s="50"/>
      <c r="J39" s="50"/>
      <c r="K39" s="50"/>
      <c r="L39" s="50"/>
      <c r="M39" s="7">
        <f>M40+M41+M42+M43+M44+M45</f>
        <v>7874080.2499999991</v>
      </c>
      <c r="N39" s="7">
        <f>N40+N41+N42+N43+N44+N45</f>
        <v>0</v>
      </c>
      <c r="O39" s="7">
        <f>O40+O41+O42+O43+O44+O45</f>
        <v>7874080.2499999991</v>
      </c>
      <c r="P39" s="59"/>
    </row>
    <row r="40" spans="1:16" x14ac:dyDescent="0.2">
      <c r="A40" s="13"/>
      <c r="B40" s="14" t="s">
        <v>2</v>
      </c>
      <c r="C40" s="14" t="s">
        <v>43</v>
      </c>
      <c r="D40" s="50"/>
      <c r="E40" s="50"/>
      <c r="F40" s="50"/>
      <c r="G40" s="51"/>
      <c r="H40" s="50"/>
      <c r="I40" s="50"/>
      <c r="J40" s="50"/>
      <c r="K40" s="50"/>
      <c r="L40" s="50"/>
      <c r="M40" s="42">
        <v>5698315.4299999997</v>
      </c>
      <c r="N40" s="42"/>
      <c r="O40" s="42">
        <v>5698315.4299999997</v>
      </c>
      <c r="P40" s="59"/>
    </row>
    <row r="41" spans="1:16" x14ac:dyDescent="0.2">
      <c r="A41" s="13"/>
      <c r="B41" s="14" t="s">
        <v>6</v>
      </c>
      <c r="C41" s="14" t="s">
        <v>44</v>
      </c>
      <c r="D41" s="50"/>
      <c r="E41" s="50"/>
      <c r="F41" s="50"/>
      <c r="G41" s="51"/>
      <c r="H41" s="50"/>
      <c r="I41" s="50"/>
      <c r="J41" s="50"/>
      <c r="K41" s="50"/>
      <c r="L41" s="50"/>
      <c r="M41" s="42">
        <v>567302.79</v>
      </c>
      <c r="N41" s="42"/>
      <c r="O41" s="42">
        <v>567302.79</v>
      </c>
      <c r="P41" s="59"/>
    </row>
    <row r="42" spans="1:16" x14ac:dyDescent="0.2">
      <c r="A42" s="13"/>
      <c r="B42" s="14" t="s">
        <v>7</v>
      </c>
      <c r="C42" s="14" t="s">
        <v>45</v>
      </c>
      <c r="D42" s="50"/>
      <c r="E42" s="50"/>
      <c r="F42" s="50"/>
      <c r="G42" s="51"/>
      <c r="H42" s="50"/>
      <c r="I42" s="50"/>
      <c r="J42" s="50"/>
      <c r="K42" s="50"/>
      <c r="L42" s="50"/>
      <c r="M42" s="42">
        <v>0</v>
      </c>
      <c r="N42" s="42"/>
      <c r="O42" s="42">
        <v>0</v>
      </c>
      <c r="P42" s="59"/>
    </row>
    <row r="43" spans="1:16" x14ac:dyDescent="0.2">
      <c r="A43" s="13"/>
      <c r="B43" s="14" t="s">
        <v>8</v>
      </c>
      <c r="C43" s="14" t="s">
        <v>46</v>
      </c>
      <c r="D43" s="50"/>
      <c r="E43" s="50"/>
      <c r="F43" s="50"/>
      <c r="G43" s="51"/>
      <c r="H43" s="50"/>
      <c r="I43" s="50"/>
      <c r="J43" s="50"/>
      <c r="K43" s="50"/>
      <c r="L43" s="50"/>
      <c r="M43" s="42">
        <v>8302.42</v>
      </c>
      <c r="N43" s="42"/>
      <c r="O43" s="42">
        <v>8302.42</v>
      </c>
      <c r="P43" s="59"/>
    </row>
    <row r="44" spans="1:16" x14ac:dyDescent="0.2">
      <c r="A44" s="13"/>
      <c r="B44" s="14" t="s">
        <v>15</v>
      </c>
      <c r="C44" s="14" t="s">
        <v>47</v>
      </c>
      <c r="D44" s="50"/>
      <c r="E44" s="50"/>
      <c r="F44" s="50"/>
      <c r="G44" s="51"/>
      <c r="H44" s="50"/>
      <c r="I44" s="50"/>
      <c r="J44" s="50"/>
      <c r="K44" s="50"/>
      <c r="L44" s="50"/>
      <c r="M44" s="42">
        <v>1287071.23</v>
      </c>
      <c r="N44" s="42"/>
      <c r="O44" s="42">
        <v>1287071.23</v>
      </c>
      <c r="P44" s="59"/>
    </row>
    <row r="45" spans="1:16" x14ac:dyDescent="0.2">
      <c r="A45" s="13"/>
      <c r="B45" s="14" t="s">
        <v>22</v>
      </c>
      <c r="C45" s="14" t="s">
        <v>34</v>
      </c>
      <c r="D45" s="50"/>
      <c r="E45" s="50"/>
      <c r="F45" s="50"/>
      <c r="G45" s="51"/>
      <c r="H45" s="50"/>
      <c r="I45" s="50"/>
      <c r="J45" s="50"/>
      <c r="K45" s="50"/>
      <c r="L45" s="50"/>
      <c r="M45" s="42">
        <v>313088.38</v>
      </c>
      <c r="N45" s="42"/>
      <c r="O45" s="42">
        <v>313088.38</v>
      </c>
      <c r="P45" s="59"/>
    </row>
    <row r="46" spans="1:16" x14ac:dyDescent="0.2">
      <c r="A46" s="13" t="s">
        <v>48</v>
      </c>
      <c r="C46" s="20" t="s">
        <v>49</v>
      </c>
      <c r="D46" s="50"/>
      <c r="E46" s="50"/>
      <c r="F46" s="50"/>
      <c r="G46" s="51"/>
      <c r="H46" s="50"/>
      <c r="I46" s="50"/>
      <c r="J46" s="50"/>
      <c r="K46" s="50"/>
      <c r="L46" s="50"/>
      <c r="M46" s="3">
        <f>M47+M48+M49+M50+M51+M52</f>
        <v>7393702.0800000001</v>
      </c>
      <c r="N46" s="3">
        <f>N47+N48+N49+N50+N51+N52</f>
        <v>0</v>
      </c>
      <c r="O46" s="3">
        <f>O47+O48+O49+O50+O51+O52</f>
        <v>7393702.0800000001</v>
      </c>
      <c r="P46" s="59"/>
    </row>
    <row r="47" spans="1:16" x14ac:dyDescent="0.2">
      <c r="A47" s="13"/>
      <c r="B47" s="14" t="s">
        <v>2</v>
      </c>
      <c r="C47" s="14" t="s">
        <v>50</v>
      </c>
      <c r="D47" s="50"/>
      <c r="E47" s="50"/>
      <c r="F47" s="50"/>
      <c r="G47" s="50"/>
      <c r="H47" s="50"/>
      <c r="I47" s="50"/>
      <c r="J47" s="50"/>
      <c r="K47" s="50"/>
      <c r="L47" s="50"/>
      <c r="M47" s="42">
        <v>2989268.85</v>
      </c>
      <c r="N47" s="42"/>
      <c r="O47" s="42">
        <v>2989268.85</v>
      </c>
      <c r="P47" s="59"/>
    </row>
    <row r="48" spans="1:16" x14ac:dyDescent="0.2">
      <c r="A48" s="13"/>
      <c r="B48" s="14" t="s">
        <v>6</v>
      </c>
      <c r="C48" s="14" t="s">
        <v>51</v>
      </c>
      <c r="D48" s="50"/>
      <c r="E48" s="50"/>
      <c r="F48" s="50"/>
      <c r="G48" s="50"/>
      <c r="H48" s="50"/>
      <c r="I48" s="50"/>
      <c r="J48" s="50"/>
      <c r="K48" s="50"/>
      <c r="L48" s="50"/>
      <c r="M48" s="42">
        <v>0</v>
      </c>
      <c r="N48" s="42"/>
      <c r="O48" s="42">
        <v>0</v>
      </c>
      <c r="P48" s="59"/>
    </row>
    <row r="49" spans="1:16" x14ac:dyDescent="0.2">
      <c r="A49" s="13"/>
      <c r="B49" s="14" t="s">
        <v>7</v>
      </c>
      <c r="C49" s="14" t="s">
        <v>52</v>
      </c>
      <c r="D49" s="50"/>
      <c r="E49" s="50"/>
      <c r="F49" s="50"/>
      <c r="G49" s="50"/>
      <c r="H49" s="50"/>
      <c r="I49" s="50"/>
      <c r="J49" s="50"/>
      <c r="K49" s="50"/>
      <c r="L49" s="50"/>
      <c r="M49" s="42">
        <v>0</v>
      </c>
      <c r="N49" s="42"/>
      <c r="O49" s="42">
        <v>0</v>
      </c>
      <c r="P49" s="59"/>
    </row>
    <row r="50" spans="1:16" x14ac:dyDescent="0.2">
      <c r="A50" s="13"/>
      <c r="B50" s="14" t="s">
        <v>8</v>
      </c>
      <c r="C50" s="14" t="s">
        <v>53</v>
      </c>
      <c r="D50" s="50"/>
      <c r="E50" s="50"/>
      <c r="F50" s="50"/>
      <c r="G50" s="50"/>
      <c r="H50" s="50"/>
      <c r="I50" s="50"/>
      <c r="J50" s="50"/>
      <c r="K50" s="50"/>
      <c r="L50" s="50"/>
      <c r="M50" s="42">
        <v>0</v>
      </c>
      <c r="N50" s="42"/>
      <c r="O50" s="42">
        <v>0</v>
      </c>
      <c r="P50" s="59"/>
    </row>
    <row r="51" spans="1:16" x14ac:dyDescent="0.2">
      <c r="A51" s="13"/>
      <c r="B51" s="14" t="s">
        <v>15</v>
      </c>
      <c r="C51" s="14" t="s">
        <v>54</v>
      </c>
      <c r="D51" s="50"/>
      <c r="E51" s="50"/>
      <c r="F51" s="50"/>
      <c r="G51" s="50"/>
      <c r="H51" s="50"/>
      <c r="I51" s="50"/>
      <c r="J51" s="50"/>
      <c r="K51" s="50"/>
      <c r="L51" s="50"/>
      <c r="M51" s="42">
        <v>2020837.05</v>
      </c>
      <c r="N51" s="42"/>
      <c r="O51" s="42">
        <v>2020837.05</v>
      </c>
      <c r="P51" s="59"/>
    </row>
    <row r="52" spans="1:16" x14ac:dyDescent="0.2">
      <c r="A52" s="13"/>
      <c r="B52" s="14" t="s">
        <v>22</v>
      </c>
      <c r="C52" s="14" t="s">
        <v>23</v>
      </c>
      <c r="D52" s="50"/>
      <c r="E52" s="50"/>
      <c r="F52" s="50"/>
      <c r="G52" s="50"/>
      <c r="H52" s="50"/>
      <c r="I52" s="50"/>
      <c r="J52" s="50"/>
      <c r="K52" s="50"/>
      <c r="L52" s="50"/>
      <c r="M52" s="42">
        <v>2383596.1800000002</v>
      </c>
      <c r="N52" s="42"/>
      <c r="O52" s="42">
        <v>2383596.1800000002</v>
      </c>
      <c r="P52" s="59"/>
    </row>
    <row r="53" spans="1:16" x14ac:dyDescent="0.2">
      <c r="A53" s="13" t="s">
        <v>55</v>
      </c>
      <c r="C53" s="20" t="s">
        <v>56</v>
      </c>
      <c r="D53" s="50"/>
      <c r="E53" s="50"/>
      <c r="F53" s="50"/>
      <c r="G53" s="50"/>
      <c r="H53" s="50"/>
      <c r="I53" s="50"/>
      <c r="J53" s="50"/>
      <c r="K53" s="50"/>
      <c r="L53" s="50"/>
      <c r="M53" s="3">
        <f>M54+M55+M56</f>
        <v>623776.64</v>
      </c>
      <c r="N53" s="3">
        <f>N54+N55+N56</f>
        <v>0</v>
      </c>
      <c r="O53" s="3">
        <f>O54+O55+O56</f>
        <v>623776.64</v>
      </c>
      <c r="P53" s="59"/>
    </row>
    <row r="54" spans="1:16" x14ac:dyDescent="0.2">
      <c r="A54" s="13"/>
      <c r="B54" s="14" t="s">
        <v>2</v>
      </c>
      <c r="C54" s="14" t="s">
        <v>57</v>
      </c>
      <c r="D54" s="50"/>
      <c r="E54" s="50"/>
      <c r="F54" s="50"/>
      <c r="G54" s="50"/>
      <c r="H54" s="50"/>
      <c r="I54" s="50"/>
      <c r="J54" s="50"/>
      <c r="K54" s="50"/>
      <c r="L54" s="50"/>
      <c r="M54" s="42">
        <v>0</v>
      </c>
      <c r="N54" s="42"/>
      <c r="O54" s="42">
        <v>0</v>
      </c>
      <c r="P54" s="59"/>
    </row>
    <row r="55" spans="1:16" x14ac:dyDescent="0.2">
      <c r="A55" s="13"/>
      <c r="B55" s="14" t="s">
        <v>6</v>
      </c>
      <c r="C55" s="14" t="s">
        <v>58</v>
      </c>
      <c r="D55" s="50"/>
      <c r="E55" s="50"/>
      <c r="F55" s="50"/>
      <c r="G55" s="50"/>
      <c r="H55" s="50"/>
      <c r="I55" s="50"/>
      <c r="J55" s="50"/>
      <c r="K55" s="50"/>
      <c r="L55" s="50"/>
      <c r="M55" s="42">
        <v>0</v>
      </c>
      <c r="N55" s="42"/>
      <c r="O55" s="42">
        <v>0</v>
      </c>
      <c r="P55" s="59"/>
    </row>
    <row r="56" spans="1:16" x14ac:dyDescent="0.2">
      <c r="A56" s="13"/>
      <c r="B56" s="14" t="s">
        <v>7</v>
      </c>
      <c r="C56" s="14" t="s">
        <v>59</v>
      </c>
      <c r="D56" s="50"/>
      <c r="E56" s="50"/>
      <c r="F56" s="50"/>
      <c r="G56" s="50"/>
      <c r="H56" s="50"/>
      <c r="I56" s="50"/>
      <c r="J56" s="50"/>
      <c r="K56" s="50"/>
      <c r="L56" s="50"/>
      <c r="M56" s="42">
        <v>623776.64</v>
      </c>
      <c r="N56" s="42"/>
      <c r="O56" s="42">
        <v>623776.64</v>
      </c>
      <c r="P56" s="59"/>
    </row>
    <row r="57" spans="1:16" x14ac:dyDescent="0.2">
      <c r="A57" s="61" t="s">
        <v>60</v>
      </c>
      <c r="B57" s="61"/>
      <c r="C57" s="61"/>
      <c r="D57" s="61"/>
      <c r="E57" s="48"/>
      <c r="F57" s="48"/>
      <c r="G57" s="48"/>
      <c r="H57" s="48"/>
      <c r="I57" s="48"/>
      <c r="J57" s="48"/>
      <c r="K57" s="48"/>
      <c r="L57" s="48"/>
      <c r="M57" s="9">
        <v>245237.2</v>
      </c>
      <c r="N57" s="9">
        <f>N35-N39+N46-N53</f>
        <v>0</v>
      </c>
      <c r="O57" s="9">
        <v>245237.2</v>
      </c>
      <c r="P57" s="59"/>
    </row>
    <row r="58" spans="1:16" x14ac:dyDescent="0.2">
      <c r="A58" s="20" t="s">
        <v>68</v>
      </c>
      <c r="M58" s="14">
        <v>0</v>
      </c>
      <c r="O58" s="14">
        <v>0</v>
      </c>
    </row>
    <row r="59" spans="1:16" x14ac:dyDescent="0.2">
      <c r="A59" s="20" t="s">
        <v>69</v>
      </c>
      <c r="M59" s="14">
        <v>245237.2</v>
      </c>
      <c r="O59" s="14">
        <v>245237.2</v>
      </c>
      <c r="P59" s="59"/>
    </row>
    <row r="60" spans="1:16" x14ac:dyDescent="0.2">
      <c r="A60" s="52" t="s">
        <v>70</v>
      </c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>
        <v>340434.73</v>
      </c>
      <c r="N60" s="43"/>
      <c r="O60" s="43">
        <v>340434.73</v>
      </c>
    </row>
    <row r="61" spans="1:16" x14ac:dyDescent="0.2">
      <c r="A61" s="53" t="s">
        <v>71</v>
      </c>
      <c r="M61" s="54">
        <f>M57-M60</f>
        <v>-95197.52999999997</v>
      </c>
      <c r="O61" s="54">
        <f>O57-O60</f>
        <v>-95197.52999999997</v>
      </c>
    </row>
  </sheetData>
  <mergeCells count="14">
    <mergeCell ref="B3:C3"/>
    <mergeCell ref="A57:D57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E9A3E84C-46EB-47E7-993A-ADCF16971A43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412C6-3194-4E30-84E5-7CA8F8A36D6E}">
  <dimension ref="A1:P61"/>
  <sheetViews>
    <sheetView topLeftCell="A25" workbookViewId="0">
      <selection activeCell="R63" sqref="R63"/>
    </sheetView>
  </sheetViews>
  <sheetFormatPr defaultRowHeight="12.75" x14ac:dyDescent="0.2"/>
  <cols>
    <col min="1" max="1" width="5.42578125" style="14" customWidth="1"/>
    <col min="2" max="2" width="2.42578125" style="14" customWidth="1"/>
    <col min="3" max="3" width="29.42578125" style="14" customWidth="1"/>
    <col min="4" max="4" width="15.5703125" style="14" customWidth="1"/>
    <col min="5" max="5" width="12.85546875" style="14" bestFit="1" customWidth="1"/>
    <col min="6" max="6" width="12.85546875" style="14" customWidth="1"/>
    <col min="7" max="8" width="14" style="14" bestFit="1" customWidth="1"/>
    <col min="9" max="9" width="13.28515625" style="14" bestFit="1" customWidth="1"/>
    <col min="10" max="11" width="9.28515625" style="14" bestFit="1" customWidth="1"/>
    <col min="12" max="12" width="10.28515625" style="14" bestFit="1" customWidth="1"/>
    <col min="13" max="13" width="15.7109375" style="14" customWidth="1"/>
    <col min="14" max="14" width="11.140625" style="14" customWidth="1"/>
    <col min="15" max="15" width="19.42578125" style="14" customWidth="1"/>
    <col min="16" max="16384" width="9.140625" style="14"/>
  </cols>
  <sheetData>
    <row r="1" spans="1:15" x14ac:dyDescent="0.2">
      <c r="A1" s="13"/>
      <c r="C1" s="15" t="s">
        <v>93</v>
      </c>
      <c r="D1" s="62" t="s">
        <v>37</v>
      </c>
      <c r="E1" s="62" t="s">
        <v>38</v>
      </c>
      <c r="F1" s="62" t="s">
        <v>75</v>
      </c>
      <c r="G1" s="62" t="s">
        <v>74</v>
      </c>
      <c r="H1" s="62" t="s">
        <v>39</v>
      </c>
      <c r="I1" s="62" t="s">
        <v>40</v>
      </c>
      <c r="J1" s="62" t="s">
        <v>61</v>
      </c>
      <c r="K1" s="62" t="s">
        <v>66</v>
      </c>
      <c r="L1" s="62" t="s">
        <v>62</v>
      </c>
      <c r="M1" s="62" t="s">
        <v>63</v>
      </c>
      <c r="N1" s="62" t="s">
        <v>64</v>
      </c>
      <c r="O1" s="62" t="s">
        <v>65</v>
      </c>
    </row>
    <row r="2" spans="1:15" x14ac:dyDescent="0.2">
      <c r="A2" s="13"/>
      <c r="B2" s="13"/>
      <c r="C2" s="58" t="s">
        <v>67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x14ac:dyDescent="0.2">
      <c r="A3" s="13" t="s">
        <v>1</v>
      </c>
      <c r="B3" s="63" t="s">
        <v>0</v>
      </c>
      <c r="C3" s="63"/>
      <c r="D3" s="1">
        <f t="shared" ref="D3:N3" si="0">D4+D5+D6+D7+D14+D21</f>
        <v>1497135.2799999998</v>
      </c>
      <c r="E3" s="1">
        <f t="shared" si="0"/>
        <v>0</v>
      </c>
      <c r="F3" s="1">
        <f t="shared" si="0"/>
        <v>4131821.0700000003</v>
      </c>
      <c r="G3" s="1">
        <f t="shared" si="0"/>
        <v>5528745.9400000004</v>
      </c>
      <c r="H3" s="1">
        <f t="shared" si="0"/>
        <v>162211.69</v>
      </c>
      <c r="I3" s="1">
        <f t="shared" si="0"/>
        <v>278223.20999999996</v>
      </c>
      <c r="J3" s="1">
        <f t="shared" si="0"/>
        <v>0</v>
      </c>
      <c r="K3" s="1">
        <f t="shared" si="0"/>
        <v>0</v>
      </c>
      <c r="L3" s="1">
        <f t="shared" si="0"/>
        <v>14135.689999999999</v>
      </c>
      <c r="M3" s="1">
        <f>D3+E3+F3+G3+H3+I3+J3+K3+L3</f>
        <v>11612272.879999997</v>
      </c>
      <c r="N3" s="1">
        <f t="shared" si="0"/>
        <v>0</v>
      </c>
      <c r="O3" s="1">
        <f t="shared" ref="O3:O34" si="1">M3+N3</f>
        <v>11612272.879999997</v>
      </c>
    </row>
    <row r="4" spans="1:15" x14ac:dyDescent="0.2">
      <c r="A4" s="13"/>
      <c r="B4" s="14" t="s">
        <v>2</v>
      </c>
      <c r="C4" s="14" t="s">
        <v>4</v>
      </c>
      <c r="D4" s="42">
        <v>1047627.53</v>
      </c>
      <c r="E4" s="42">
        <v>0</v>
      </c>
      <c r="F4" s="42">
        <v>2620093.17</v>
      </c>
      <c r="G4" s="42">
        <v>3558166.7</v>
      </c>
      <c r="H4" s="42">
        <v>82346.600000000006</v>
      </c>
      <c r="I4" s="42">
        <v>144159.76</v>
      </c>
      <c r="J4" s="42"/>
      <c r="K4" s="42"/>
      <c r="L4" s="42">
        <v>8962.4</v>
      </c>
      <c r="M4" s="2">
        <f>D4+E4+F4+G4+H4+I4+J4+K4+L4</f>
        <v>7461356.1600000001</v>
      </c>
      <c r="N4" s="42">
        <v>0</v>
      </c>
      <c r="O4" s="2">
        <f t="shared" si="1"/>
        <v>7461356.1600000001</v>
      </c>
    </row>
    <row r="5" spans="1:15" x14ac:dyDescent="0.2">
      <c r="A5" s="13"/>
      <c r="B5" s="14" t="s">
        <v>6</v>
      </c>
      <c r="C5" s="14" t="s">
        <v>3</v>
      </c>
      <c r="D5" s="42"/>
      <c r="E5" s="42"/>
      <c r="F5" s="42"/>
      <c r="G5" s="42"/>
      <c r="H5" s="42"/>
      <c r="I5" s="42"/>
      <c r="J5" s="42"/>
      <c r="K5" s="42"/>
      <c r="L5" s="42"/>
      <c r="M5" s="2">
        <f t="shared" ref="M5:M34" si="2">D5+E5+F5+G5+H5+I5+J5+K5+L5</f>
        <v>0</v>
      </c>
      <c r="N5" s="42">
        <v>0</v>
      </c>
      <c r="O5" s="2">
        <f t="shared" si="1"/>
        <v>0</v>
      </c>
    </row>
    <row r="6" spans="1:15" x14ac:dyDescent="0.2">
      <c r="A6" s="13"/>
      <c r="B6" s="14" t="s">
        <v>7</v>
      </c>
      <c r="C6" s="14" t="s">
        <v>5</v>
      </c>
      <c r="D6" s="42"/>
      <c r="E6" s="42"/>
      <c r="F6" s="42"/>
      <c r="G6" s="42"/>
      <c r="H6" s="42"/>
      <c r="I6" s="42"/>
      <c r="J6" s="42"/>
      <c r="K6" s="42"/>
      <c r="L6" s="42"/>
      <c r="M6" s="2">
        <f t="shared" si="2"/>
        <v>0</v>
      </c>
      <c r="N6" s="42">
        <v>0</v>
      </c>
      <c r="O6" s="2">
        <f t="shared" si="1"/>
        <v>0</v>
      </c>
    </row>
    <row r="7" spans="1:15" x14ac:dyDescent="0.2">
      <c r="A7" s="13"/>
      <c r="B7" s="14" t="s">
        <v>8</v>
      </c>
      <c r="C7" s="14" t="s">
        <v>9</v>
      </c>
      <c r="D7" s="3">
        <f t="shared" ref="D7:L7" si="3">D8+D9+D10+D11+D12+D13</f>
        <v>341576.99</v>
      </c>
      <c r="E7" s="3">
        <f t="shared" si="3"/>
        <v>0</v>
      </c>
      <c r="F7" s="3">
        <f t="shared" si="3"/>
        <v>1192913.27</v>
      </c>
      <c r="G7" s="3">
        <f t="shared" si="3"/>
        <v>1331705.0499999998</v>
      </c>
      <c r="H7" s="3">
        <f t="shared" si="3"/>
        <v>59423.59</v>
      </c>
      <c r="I7" s="3">
        <f t="shared" si="3"/>
        <v>98087.79</v>
      </c>
      <c r="J7" s="3">
        <f t="shared" si="3"/>
        <v>0</v>
      </c>
      <c r="K7" s="3">
        <f t="shared" si="3"/>
        <v>0</v>
      </c>
      <c r="L7" s="3">
        <f t="shared" si="3"/>
        <v>0</v>
      </c>
      <c r="M7" s="3">
        <f>D7+E7+F7+G7+H7+I7+J7+K7+L7</f>
        <v>3023706.6899999995</v>
      </c>
      <c r="N7" s="46">
        <v>0</v>
      </c>
      <c r="O7" s="3">
        <f t="shared" si="1"/>
        <v>3023706.6899999995</v>
      </c>
    </row>
    <row r="8" spans="1:15" x14ac:dyDescent="0.2">
      <c r="A8" s="13"/>
      <c r="C8" s="14" t="s">
        <v>10</v>
      </c>
      <c r="D8" s="42">
        <v>341092.26</v>
      </c>
      <c r="E8" s="42">
        <v>0</v>
      </c>
      <c r="F8" s="42">
        <v>976099.87</v>
      </c>
      <c r="G8" s="42">
        <v>1275099.1599999999</v>
      </c>
      <c r="H8" s="42">
        <v>59423.59</v>
      </c>
      <c r="I8" s="42">
        <v>98087.79</v>
      </c>
      <c r="J8" s="42"/>
      <c r="K8" s="42"/>
      <c r="L8" s="42"/>
      <c r="M8" s="2">
        <f t="shared" si="2"/>
        <v>2749802.67</v>
      </c>
      <c r="N8" s="42">
        <v>0</v>
      </c>
      <c r="O8" s="2">
        <f t="shared" si="1"/>
        <v>2749802.67</v>
      </c>
    </row>
    <row r="9" spans="1:15" x14ac:dyDescent="0.2">
      <c r="A9" s="13"/>
      <c r="C9" s="14" t="s">
        <v>11</v>
      </c>
      <c r="D9" s="42">
        <v>800</v>
      </c>
      <c r="E9" s="42">
        <v>0</v>
      </c>
      <c r="F9" s="42">
        <v>234032.09</v>
      </c>
      <c r="G9" s="42">
        <v>89482.72</v>
      </c>
      <c r="H9" s="42">
        <v>0</v>
      </c>
      <c r="I9" s="42">
        <v>0</v>
      </c>
      <c r="J9" s="42"/>
      <c r="K9" s="42"/>
      <c r="L9" s="42"/>
      <c r="M9" s="2">
        <f t="shared" si="2"/>
        <v>324314.81</v>
      </c>
      <c r="N9" s="42">
        <v>0</v>
      </c>
      <c r="O9" s="2">
        <f t="shared" si="1"/>
        <v>324314.81</v>
      </c>
    </row>
    <row r="10" spans="1:15" x14ac:dyDescent="0.2">
      <c r="A10" s="13"/>
      <c r="C10" s="14" t="s">
        <v>12</v>
      </c>
      <c r="D10" s="44"/>
      <c r="E10" s="42"/>
      <c r="F10" s="42"/>
      <c r="G10" s="42"/>
      <c r="H10" s="42"/>
      <c r="I10" s="42"/>
      <c r="J10" s="42"/>
      <c r="K10" s="42"/>
      <c r="L10" s="42"/>
      <c r="M10" s="2">
        <f>D10+F10+G10</f>
        <v>0</v>
      </c>
      <c r="N10" s="42">
        <v>0</v>
      </c>
      <c r="O10" s="2">
        <f t="shared" si="1"/>
        <v>0</v>
      </c>
    </row>
    <row r="11" spans="1:15" x14ac:dyDescent="0.2">
      <c r="A11" s="13"/>
      <c r="C11" s="14" t="s">
        <v>13</v>
      </c>
      <c r="D11" s="42"/>
      <c r="E11" s="42"/>
      <c r="F11" s="42"/>
      <c r="G11" s="42"/>
      <c r="H11" s="42"/>
      <c r="I11" s="42"/>
      <c r="J11" s="42"/>
      <c r="K11" s="42"/>
      <c r="L11" s="42"/>
      <c r="M11" s="2">
        <f t="shared" si="2"/>
        <v>0</v>
      </c>
      <c r="N11" s="42">
        <v>0</v>
      </c>
      <c r="O11" s="2">
        <f t="shared" si="1"/>
        <v>0</v>
      </c>
    </row>
    <row r="12" spans="1:15" x14ac:dyDescent="0.2">
      <c r="A12" s="13"/>
      <c r="C12" s="14" t="s">
        <v>14</v>
      </c>
      <c r="D12" s="42"/>
      <c r="E12" s="42"/>
      <c r="F12" s="42"/>
      <c r="G12" s="42"/>
      <c r="H12" s="42"/>
      <c r="I12" s="42"/>
      <c r="J12" s="42"/>
      <c r="K12" s="42"/>
      <c r="L12" s="42"/>
      <c r="M12" s="2">
        <f t="shared" si="2"/>
        <v>0</v>
      </c>
      <c r="N12" s="42">
        <v>0</v>
      </c>
      <c r="O12" s="2">
        <f t="shared" si="1"/>
        <v>0</v>
      </c>
    </row>
    <row r="13" spans="1:15" x14ac:dyDescent="0.2">
      <c r="A13" s="13"/>
      <c r="C13" s="14" t="s">
        <v>76</v>
      </c>
      <c r="D13" s="44">
        <v>-315.27</v>
      </c>
      <c r="E13" s="42"/>
      <c r="F13" s="42">
        <v>-17218.689999999999</v>
      </c>
      <c r="G13" s="42">
        <v>-32876.83</v>
      </c>
      <c r="H13" s="42"/>
      <c r="I13" s="42"/>
      <c r="J13" s="42"/>
      <c r="K13" s="42"/>
      <c r="L13" s="42"/>
      <c r="M13" s="2">
        <f t="shared" si="2"/>
        <v>-50410.79</v>
      </c>
      <c r="N13" s="42">
        <v>0</v>
      </c>
      <c r="O13" s="2">
        <f t="shared" si="1"/>
        <v>-50410.79</v>
      </c>
    </row>
    <row r="14" spans="1:15" x14ac:dyDescent="0.2">
      <c r="A14" s="13"/>
      <c r="B14" s="14" t="s">
        <v>15</v>
      </c>
      <c r="C14" s="14" t="s">
        <v>16</v>
      </c>
      <c r="D14" s="3">
        <f t="shared" ref="D14:L14" si="4">D15+D16+D17+D18+D19+D20</f>
        <v>314.13</v>
      </c>
      <c r="E14" s="3">
        <f t="shared" si="4"/>
        <v>0</v>
      </c>
      <c r="F14" s="3">
        <f t="shared" si="4"/>
        <v>27642.66</v>
      </c>
      <c r="G14" s="3">
        <f t="shared" si="4"/>
        <v>182060.08000000002</v>
      </c>
      <c r="H14" s="3">
        <f t="shared" si="4"/>
        <v>0</v>
      </c>
      <c r="I14" s="3">
        <f t="shared" si="4"/>
        <v>0</v>
      </c>
      <c r="J14" s="3">
        <f t="shared" si="4"/>
        <v>0</v>
      </c>
      <c r="K14" s="3">
        <f t="shared" si="4"/>
        <v>0</v>
      </c>
      <c r="L14" s="3">
        <f t="shared" si="4"/>
        <v>0</v>
      </c>
      <c r="M14" s="3">
        <f>D14+E14+F14+G14+H14+I14+J14+K14+L14</f>
        <v>210016.87000000002</v>
      </c>
      <c r="N14" s="46">
        <v>0</v>
      </c>
      <c r="O14" s="3">
        <f t="shared" si="1"/>
        <v>210016.87000000002</v>
      </c>
    </row>
    <row r="15" spans="1:15" x14ac:dyDescent="0.2">
      <c r="A15" s="13"/>
      <c r="C15" s="14" t="s">
        <v>17</v>
      </c>
      <c r="D15" s="42"/>
      <c r="E15" s="42"/>
      <c r="F15" s="42"/>
      <c r="G15" s="42"/>
      <c r="H15" s="42"/>
      <c r="I15" s="42"/>
      <c r="J15" s="42"/>
      <c r="K15" s="42"/>
      <c r="L15" s="42"/>
      <c r="M15" s="2">
        <f t="shared" si="2"/>
        <v>0</v>
      </c>
      <c r="N15" s="42">
        <v>0</v>
      </c>
      <c r="O15" s="2">
        <f t="shared" si="1"/>
        <v>0</v>
      </c>
    </row>
    <row r="16" spans="1:15" x14ac:dyDescent="0.2">
      <c r="A16" s="13"/>
      <c r="C16" s="14" t="s">
        <v>18</v>
      </c>
      <c r="D16" s="42"/>
      <c r="E16" s="42"/>
      <c r="F16" s="42"/>
      <c r="G16" s="42">
        <v>141126.32</v>
      </c>
      <c r="H16" s="42"/>
      <c r="I16" s="42"/>
      <c r="J16" s="42"/>
      <c r="K16" s="42"/>
      <c r="L16" s="42"/>
      <c r="M16" s="2">
        <f t="shared" si="2"/>
        <v>141126.32</v>
      </c>
      <c r="N16" s="42">
        <v>0</v>
      </c>
      <c r="O16" s="2">
        <f t="shared" si="1"/>
        <v>141126.32</v>
      </c>
    </row>
    <row r="17" spans="1:15" x14ac:dyDescent="0.2">
      <c r="A17" s="13"/>
      <c r="C17" s="14" t="s">
        <v>19</v>
      </c>
      <c r="D17" s="42"/>
      <c r="E17" s="42"/>
      <c r="F17" s="42"/>
      <c r="G17" s="42"/>
      <c r="H17" s="42"/>
      <c r="I17" s="42"/>
      <c r="J17" s="42"/>
      <c r="K17" s="42"/>
      <c r="L17" s="42"/>
      <c r="M17" s="2">
        <f t="shared" si="2"/>
        <v>0</v>
      </c>
      <c r="N17" s="42">
        <v>0</v>
      </c>
      <c r="O17" s="2">
        <f t="shared" si="1"/>
        <v>0</v>
      </c>
    </row>
    <row r="18" spans="1:15" x14ac:dyDescent="0.2">
      <c r="A18" s="13"/>
      <c r="C18" s="14" t="s">
        <v>20</v>
      </c>
      <c r="D18" s="42"/>
      <c r="E18" s="42"/>
      <c r="F18" s="42"/>
      <c r="G18" s="42"/>
      <c r="H18" s="42"/>
      <c r="I18" s="42"/>
      <c r="J18" s="42"/>
      <c r="K18" s="42"/>
      <c r="L18" s="42"/>
      <c r="M18" s="2">
        <f t="shared" si="2"/>
        <v>0</v>
      </c>
      <c r="N18" s="42">
        <v>0</v>
      </c>
      <c r="O18" s="2">
        <f t="shared" si="1"/>
        <v>0</v>
      </c>
    </row>
    <row r="19" spans="1:15" x14ac:dyDescent="0.2">
      <c r="A19" s="13"/>
      <c r="C19" s="14" t="s">
        <v>21</v>
      </c>
      <c r="D19" s="42"/>
      <c r="E19" s="42"/>
      <c r="F19" s="42"/>
      <c r="G19" s="42"/>
      <c r="H19" s="42"/>
      <c r="I19" s="42"/>
      <c r="J19" s="42"/>
      <c r="K19" s="42"/>
      <c r="L19" s="42"/>
      <c r="M19" s="2">
        <f t="shared" si="2"/>
        <v>0</v>
      </c>
      <c r="N19" s="42">
        <v>0</v>
      </c>
      <c r="O19" s="2">
        <f t="shared" si="1"/>
        <v>0</v>
      </c>
    </row>
    <row r="20" spans="1:15" x14ac:dyDescent="0.2">
      <c r="A20" s="13"/>
      <c r="C20" s="14" t="s">
        <v>72</v>
      </c>
      <c r="D20" s="42">
        <v>314.13</v>
      </c>
      <c r="E20" s="42"/>
      <c r="F20" s="42">
        <v>27642.66</v>
      </c>
      <c r="G20" s="42">
        <v>40933.760000000002</v>
      </c>
      <c r="H20" s="42"/>
      <c r="I20" s="42"/>
      <c r="J20" s="42"/>
      <c r="K20" s="42"/>
      <c r="L20" s="42"/>
      <c r="M20" s="2">
        <f t="shared" si="2"/>
        <v>68890.55</v>
      </c>
      <c r="N20" s="42">
        <v>0</v>
      </c>
      <c r="O20" s="2">
        <f t="shared" si="1"/>
        <v>68890.55</v>
      </c>
    </row>
    <row r="21" spans="1:15" x14ac:dyDescent="0.2">
      <c r="A21" s="13"/>
      <c r="B21" s="14" t="s">
        <v>22</v>
      </c>
      <c r="C21" s="14" t="s">
        <v>23</v>
      </c>
      <c r="D21" s="42">
        <v>107616.63</v>
      </c>
      <c r="E21" s="42"/>
      <c r="F21" s="42">
        <v>291171.96999999997</v>
      </c>
      <c r="G21" s="42">
        <v>456814.11</v>
      </c>
      <c r="H21" s="42">
        <v>20441.5</v>
      </c>
      <c r="I21" s="42">
        <v>35975.660000000003</v>
      </c>
      <c r="J21" s="42"/>
      <c r="K21" s="42"/>
      <c r="L21" s="42">
        <v>5173.29</v>
      </c>
      <c r="M21" s="2">
        <f t="shared" si="2"/>
        <v>917193.16</v>
      </c>
      <c r="N21" s="42">
        <v>0</v>
      </c>
      <c r="O21" s="2">
        <f t="shared" si="1"/>
        <v>917193.16</v>
      </c>
    </row>
    <row r="22" spans="1:15" x14ac:dyDescent="0.2">
      <c r="A22" s="13" t="s">
        <v>24</v>
      </c>
      <c r="C22" s="20" t="s">
        <v>25</v>
      </c>
      <c r="D22" s="3">
        <f t="shared" ref="D22:L22" si="5">D23+D24+D25+D26+D34</f>
        <v>787659.78</v>
      </c>
      <c r="E22" s="3">
        <f t="shared" si="5"/>
        <v>0</v>
      </c>
      <c r="F22" s="3">
        <f t="shared" si="5"/>
        <v>3331088.41</v>
      </c>
      <c r="G22" s="3">
        <f t="shared" si="5"/>
        <v>3369028.32</v>
      </c>
      <c r="H22" s="3">
        <f t="shared" si="5"/>
        <v>64004.51</v>
      </c>
      <c r="I22" s="3">
        <f t="shared" si="5"/>
        <v>99222.22</v>
      </c>
      <c r="J22" s="3">
        <f t="shared" si="5"/>
        <v>0</v>
      </c>
      <c r="K22" s="3">
        <f t="shared" si="5"/>
        <v>0</v>
      </c>
      <c r="L22" s="3">
        <f t="shared" si="5"/>
        <v>502.86</v>
      </c>
      <c r="M22" s="3">
        <f>D22+E22+F22+G22+H22+I22+J22+K22+L22</f>
        <v>7651506.0999999996</v>
      </c>
      <c r="N22" s="46"/>
      <c r="O22" s="3">
        <f t="shared" si="1"/>
        <v>7651506.0999999996</v>
      </c>
    </row>
    <row r="23" spans="1:15" x14ac:dyDescent="0.2">
      <c r="A23" s="13"/>
      <c r="B23" s="14" t="s">
        <v>2</v>
      </c>
      <c r="C23" s="14" t="s">
        <v>26</v>
      </c>
      <c r="D23" s="42"/>
      <c r="E23" s="42"/>
      <c r="F23" s="42"/>
      <c r="G23" s="42"/>
      <c r="H23" s="42"/>
      <c r="I23" s="42"/>
      <c r="J23" s="42"/>
      <c r="K23" s="42"/>
      <c r="L23" s="42"/>
      <c r="M23" s="2">
        <f t="shared" si="2"/>
        <v>0</v>
      </c>
      <c r="N23" s="42">
        <v>0</v>
      </c>
      <c r="O23" s="2">
        <f t="shared" si="1"/>
        <v>0</v>
      </c>
    </row>
    <row r="24" spans="1:15" x14ac:dyDescent="0.2">
      <c r="A24" s="13"/>
      <c r="B24" s="14" t="s">
        <v>6</v>
      </c>
      <c r="C24" s="14" t="s">
        <v>27</v>
      </c>
      <c r="D24" s="42">
        <v>694.89</v>
      </c>
      <c r="E24" s="42"/>
      <c r="F24" s="42">
        <v>45713.04</v>
      </c>
      <c r="G24" s="42">
        <v>68408.19</v>
      </c>
      <c r="H24" s="42"/>
      <c r="I24" s="42"/>
      <c r="J24" s="42"/>
      <c r="K24" s="42"/>
      <c r="L24" s="42">
        <v>502.86</v>
      </c>
      <c r="M24" s="2">
        <f t="shared" si="2"/>
        <v>115318.98</v>
      </c>
      <c r="N24" s="42">
        <v>0</v>
      </c>
      <c r="O24" s="2">
        <f t="shared" si="1"/>
        <v>115318.98</v>
      </c>
    </row>
    <row r="25" spans="1:15" x14ac:dyDescent="0.2">
      <c r="A25" s="13"/>
      <c r="B25" s="14" t="s">
        <v>7</v>
      </c>
      <c r="C25" s="14" t="s">
        <v>28</v>
      </c>
      <c r="D25" s="42">
        <v>118544.92</v>
      </c>
      <c r="E25" s="42"/>
      <c r="F25" s="42">
        <v>1390812.01</v>
      </c>
      <c r="G25" s="42">
        <v>917674.77</v>
      </c>
      <c r="H25" s="42"/>
      <c r="I25" s="42"/>
      <c r="J25" s="42"/>
      <c r="K25" s="42"/>
      <c r="L25" s="42"/>
      <c r="M25" s="2">
        <f t="shared" si="2"/>
        <v>2427031.7000000002</v>
      </c>
      <c r="N25" s="42">
        <v>0</v>
      </c>
      <c r="O25" s="2">
        <f t="shared" si="1"/>
        <v>2427031.7000000002</v>
      </c>
    </row>
    <row r="26" spans="1:15" x14ac:dyDescent="0.2">
      <c r="A26" s="13"/>
      <c r="B26" s="14" t="s">
        <v>8</v>
      </c>
      <c r="C26" s="14" t="s">
        <v>29</v>
      </c>
      <c r="D26" s="3">
        <f t="shared" ref="D26:L26" si="6">D27+D28+D29+D30+D31+D32+D33</f>
        <v>668419.97</v>
      </c>
      <c r="E26" s="3">
        <f t="shared" si="6"/>
        <v>0</v>
      </c>
      <c r="F26" s="3">
        <f t="shared" si="6"/>
        <v>1894563.3599999999</v>
      </c>
      <c r="G26" s="3">
        <f t="shared" si="6"/>
        <v>2382945.36</v>
      </c>
      <c r="H26" s="3">
        <f t="shared" si="6"/>
        <v>64004.51</v>
      </c>
      <c r="I26" s="3">
        <f t="shared" si="6"/>
        <v>99222.22</v>
      </c>
      <c r="J26" s="3">
        <f t="shared" si="6"/>
        <v>0</v>
      </c>
      <c r="K26" s="3">
        <f t="shared" si="6"/>
        <v>0</v>
      </c>
      <c r="L26" s="3">
        <f t="shared" si="6"/>
        <v>0</v>
      </c>
      <c r="M26" s="3">
        <f>D26+E26+F26+G26+H26+I26+J26+K26+L26</f>
        <v>5109155.419999999</v>
      </c>
      <c r="N26" s="46">
        <v>0</v>
      </c>
      <c r="O26" s="3">
        <f t="shared" si="1"/>
        <v>5109155.419999999</v>
      </c>
    </row>
    <row r="27" spans="1:15" x14ac:dyDescent="0.2">
      <c r="A27" s="13"/>
      <c r="C27" s="14" t="s">
        <v>10</v>
      </c>
      <c r="D27" s="42">
        <v>667619.97</v>
      </c>
      <c r="E27" s="42"/>
      <c r="F27" s="42">
        <v>1629269.25</v>
      </c>
      <c r="G27" s="42">
        <v>2164336.3199999998</v>
      </c>
      <c r="H27" s="42">
        <v>64004.51</v>
      </c>
      <c r="I27" s="42">
        <v>99222.22</v>
      </c>
      <c r="J27" s="42"/>
      <c r="K27" s="42"/>
      <c r="L27" s="42"/>
      <c r="M27" s="2">
        <f t="shared" si="2"/>
        <v>4624452.2699999986</v>
      </c>
      <c r="N27" s="42">
        <v>0</v>
      </c>
      <c r="O27" s="2">
        <f t="shared" si="1"/>
        <v>4624452.2699999986</v>
      </c>
    </row>
    <row r="28" spans="1:15" x14ac:dyDescent="0.2">
      <c r="A28" s="13"/>
      <c r="C28" s="14" t="s">
        <v>11</v>
      </c>
      <c r="D28" s="42">
        <v>800</v>
      </c>
      <c r="E28" s="42"/>
      <c r="F28" s="42">
        <v>265294.11</v>
      </c>
      <c r="G28" s="42">
        <v>218609.04</v>
      </c>
      <c r="H28" s="42"/>
      <c r="I28" s="42"/>
      <c r="J28" s="42"/>
      <c r="K28" s="42"/>
      <c r="L28" s="42"/>
      <c r="M28" s="2">
        <f t="shared" si="2"/>
        <v>484703.15</v>
      </c>
      <c r="N28" s="42">
        <v>0</v>
      </c>
      <c r="O28" s="2">
        <f t="shared" si="1"/>
        <v>484703.15</v>
      </c>
    </row>
    <row r="29" spans="1:15" x14ac:dyDescent="0.2">
      <c r="A29" s="13"/>
      <c r="C29" s="14" t="s">
        <v>73</v>
      </c>
      <c r="D29" s="42"/>
      <c r="E29" s="42"/>
      <c r="F29" s="42"/>
      <c r="G29" s="42"/>
      <c r="H29" s="42"/>
      <c r="I29" s="42"/>
      <c r="J29" s="42"/>
      <c r="K29" s="42"/>
      <c r="L29" s="42"/>
      <c r="M29" s="2">
        <f t="shared" si="2"/>
        <v>0</v>
      </c>
      <c r="N29" s="42">
        <v>0</v>
      </c>
      <c r="O29" s="2">
        <f t="shared" si="1"/>
        <v>0</v>
      </c>
    </row>
    <row r="30" spans="1:15" x14ac:dyDescent="0.2">
      <c r="A30" s="13"/>
      <c r="C30" s="14" t="s">
        <v>30</v>
      </c>
      <c r="D30" s="42"/>
      <c r="E30" s="42"/>
      <c r="F30" s="42"/>
      <c r="G30" s="42"/>
      <c r="H30" s="42"/>
      <c r="I30" s="42"/>
      <c r="J30" s="42"/>
      <c r="K30" s="42"/>
      <c r="L30" s="42"/>
      <c r="M30" s="2">
        <f t="shared" si="2"/>
        <v>0</v>
      </c>
      <c r="N30" s="42">
        <v>0</v>
      </c>
      <c r="O30" s="2">
        <f t="shared" si="1"/>
        <v>0</v>
      </c>
    </row>
    <row r="31" spans="1:15" x14ac:dyDescent="0.2">
      <c r="A31" s="13"/>
      <c r="C31" s="14" t="s">
        <v>31</v>
      </c>
      <c r="D31" s="42"/>
      <c r="E31" s="42"/>
      <c r="F31" s="42"/>
      <c r="G31" s="42"/>
      <c r="H31" s="42"/>
      <c r="I31" s="42"/>
      <c r="J31" s="42"/>
      <c r="K31" s="42"/>
      <c r="L31" s="42"/>
      <c r="M31" s="2">
        <f t="shared" si="2"/>
        <v>0</v>
      </c>
      <c r="N31" s="42">
        <v>0</v>
      </c>
      <c r="O31" s="2">
        <f t="shared" si="1"/>
        <v>0</v>
      </c>
    </row>
    <row r="32" spans="1:15" x14ac:dyDescent="0.2">
      <c r="A32" s="13"/>
      <c r="C32" s="14" t="s">
        <v>32</v>
      </c>
      <c r="D32" s="42"/>
      <c r="E32" s="42"/>
      <c r="F32" s="42"/>
      <c r="G32" s="42"/>
      <c r="H32" s="42"/>
      <c r="I32" s="42"/>
      <c r="J32" s="42"/>
      <c r="K32" s="42"/>
      <c r="L32" s="42"/>
      <c r="M32" s="2">
        <f t="shared" si="2"/>
        <v>0</v>
      </c>
      <c r="N32" s="42">
        <v>0</v>
      </c>
      <c r="O32" s="2">
        <f t="shared" si="1"/>
        <v>0</v>
      </c>
    </row>
    <row r="33" spans="1:16" x14ac:dyDescent="0.2">
      <c r="A33" s="13"/>
      <c r="C33" s="14" t="s">
        <v>33</v>
      </c>
      <c r="D33" s="42"/>
      <c r="E33" s="42"/>
      <c r="F33" s="42"/>
      <c r="G33" s="42"/>
      <c r="H33" s="42"/>
      <c r="I33" s="42"/>
      <c r="J33" s="42"/>
      <c r="K33" s="42"/>
      <c r="L33" s="42"/>
      <c r="M33" s="2">
        <f t="shared" si="2"/>
        <v>0</v>
      </c>
      <c r="N33" s="42">
        <v>0</v>
      </c>
      <c r="O33" s="2">
        <f t="shared" si="1"/>
        <v>0</v>
      </c>
    </row>
    <row r="34" spans="1:16" x14ac:dyDescent="0.2">
      <c r="A34" s="13"/>
      <c r="B34" s="14" t="s">
        <v>15</v>
      </c>
      <c r="C34" s="14" t="s">
        <v>34</v>
      </c>
      <c r="D34" s="42">
        <v>0</v>
      </c>
      <c r="E34" s="42">
        <v>0</v>
      </c>
      <c r="F34" s="42"/>
      <c r="G34" s="42">
        <v>0</v>
      </c>
      <c r="H34" s="42">
        <v>0</v>
      </c>
      <c r="I34" s="42">
        <v>0</v>
      </c>
      <c r="J34" s="42"/>
      <c r="K34" s="42"/>
      <c r="L34" s="42">
        <v>0</v>
      </c>
      <c r="M34" s="2">
        <f t="shared" si="2"/>
        <v>0</v>
      </c>
      <c r="N34" s="42">
        <v>0</v>
      </c>
      <c r="O34" s="2">
        <f t="shared" si="1"/>
        <v>0</v>
      </c>
    </row>
    <row r="35" spans="1:16" x14ac:dyDescent="0.2">
      <c r="A35" s="47" t="s">
        <v>35</v>
      </c>
      <c r="B35" s="43"/>
      <c r="C35" s="22" t="s">
        <v>36</v>
      </c>
      <c r="D35" s="48">
        <f t="shared" ref="D35:O35" si="7">D3-D22</f>
        <v>709475.49999999977</v>
      </c>
      <c r="E35" s="48">
        <f t="shared" si="7"/>
        <v>0</v>
      </c>
      <c r="F35" s="48">
        <f t="shared" si="7"/>
        <v>800732.66000000015</v>
      </c>
      <c r="G35" s="48">
        <f t="shared" si="7"/>
        <v>2159717.6200000006</v>
      </c>
      <c r="H35" s="48">
        <f t="shared" si="7"/>
        <v>98207.18</v>
      </c>
      <c r="I35" s="48">
        <f t="shared" si="7"/>
        <v>179000.98999999996</v>
      </c>
      <c r="J35" s="48">
        <f t="shared" si="7"/>
        <v>0</v>
      </c>
      <c r="K35" s="48">
        <f t="shared" si="7"/>
        <v>0</v>
      </c>
      <c r="L35" s="48">
        <f t="shared" si="7"/>
        <v>13632.829999999998</v>
      </c>
      <c r="M35" s="48">
        <f t="shared" si="7"/>
        <v>3960766.7799999975</v>
      </c>
      <c r="N35" s="48">
        <f t="shared" si="7"/>
        <v>0</v>
      </c>
      <c r="O35" s="48">
        <f t="shared" si="7"/>
        <v>3960766.7799999975</v>
      </c>
    </row>
    <row r="36" spans="1:16" x14ac:dyDescent="0.2">
      <c r="A36" s="13"/>
      <c r="C36" s="20"/>
      <c r="D36" s="49"/>
      <c r="E36" s="49"/>
      <c r="F36" s="49"/>
      <c r="G36" s="49"/>
      <c r="H36" s="49"/>
      <c r="I36" s="49"/>
      <c r="J36" s="49"/>
      <c r="K36" s="49"/>
      <c r="L36" s="49"/>
      <c r="M36" s="5"/>
      <c r="N36" s="49"/>
      <c r="O36" s="5"/>
    </row>
    <row r="37" spans="1:16" x14ac:dyDescent="0.2">
      <c r="A37" s="13"/>
      <c r="C37" s="20"/>
      <c r="D37" s="49"/>
      <c r="E37" s="49"/>
      <c r="F37" s="49"/>
      <c r="G37" s="49"/>
      <c r="H37" s="49"/>
      <c r="I37" s="49"/>
      <c r="J37" s="49"/>
      <c r="K37" s="49"/>
      <c r="L37" s="49"/>
      <c r="M37" s="5"/>
      <c r="N37" s="49"/>
      <c r="O37" s="5"/>
    </row>
    <row r="38" spans="1:16" x14ac:dyDescent="0.2">
      <c r="A38" s="13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</row>
    <row r="39" spans="1:16" x14ac:dyDescent="0.2">
      <c r="A39" s="13" t="s">
        <v>41</v>
      </c>
      <c r="C39" s="20" t="s">
        <v>42</v>
      </c>
      <c r="D39" s="50"/>
      <c r="E39" s="50"/>
      <c r="F39" s="50"/>
      <c r="G39" s="51"/>
      <c r="H39" s="50"/>
      <c r="I39" s="50"/>
      <c r="J39" s="50"/>
      <c r="K39" s="50"/>
      <c r="L39" s="50"/>
      <c r="M39" s="3">
        <f>M40+M41+M42+M43+M44+M45</f>
        <v>6333588.0000000009</v>
      </c>
      <c r="N39" s="7">
        <f>N40+N41+N42+N43+N44+N45</f>
        <v>0</v>
      </c>
      <c r="O39" s="3">
        <f>O40+O41+O42+O43+O44+O45</f>
        <v>6333588.0000000009</v>
      </c>
      <c r="P39" s="59"/>
    </row>
    <row r="40" spans="1:16" x14ac:dyDescent="0.2">
      <c r="A40" s="13"/>
      <c r="B40" s="14" t="s">
        <v>2</v>
      </c>
      <c r="C40" s="14" t="s">
        <v>43</v>
      </c>
      <c r="D40" s="50"/>
      <c r="E40" s="50"/>
      <c r="F40" s="50"/>
      <c r="G40" s="51"/>
      <c r="H40" s="50"/>
      <c r="I40" s="50"/>
      <c r="J40" s="50"/>
      <c r="K40" s="50"/>
      <c r="L40" s="50"/>
      <c r="M40" s="42">
        <v>3775830.49</v>
      </c>
      <c r="N40" s="42"/>
      <c r="O40" s="42">
        <v>3775830.49</v>
      </c>
      <c r="P40" s="59"/>
    </row>
    <row r="41" spans="1:16" x14ac:dyDescent="0.2">
      <c r="A41" s="13"/>
      <c r="B41" s="14" t="s">
        <v>6</v>
      </c>
      <c r="C41" s="14" t="s">
        <v>44</v>
      </c>
      <c r="D41" s="50"/>
      <c r="E41" s="50"/>
      <c r="F41" s="50"/>
      <c r="G41" s="51"/>
      <c r="H41" s="50"/>
      <c r="I41" s="50"/>
      <c r="J41" s="50"/>
      <c r="K41" s="50"/>
      <c r="L41" s="50"/>
      <c r="M41" s="42">
        <v>2179475.9700000002</v>
      </c>
      <c r="N41" s="42"/>
      <c r="O41" s="42">
        <v>2179475.9700000002</v>
      </c>
      <c r="P41" s="59"/>
    </row>
    <row r="42" spans="1:16" x14ac:dyDescent="0.2">
      <c r="A42" s="13"/>
      <c r="B42" s="14" t="s">
        <v>7</v>
      </c>
      <c r="C42" s="14" t="s">
        <v>45</v>
      </c>
      <c r="D42" s="50"/>
      <c r="E42" s="50"/>
      <c r="F42" s="50"/>
      <c r="G42" s="51"/>
      <c r="H42" s="50"/>
      <c r="I42" s="50"/>
      <c r="J42" s="50"/>
      <c r="K42" s="50"/>
      <c r="L42" s="50"/>
      <c r="M42" s="42">
        <v>0</v>
      </c>
      <c r="N42" s="42"/>
      <c r="O42" s="42">
        <v>0</v>
      </c>
      <c r="P42" s="59"/>
    </row>
    <row r="43" spans="1:16" x14ac:dyDescent="0.2">
      <c r="A43" s="13"/>
      <c r="B43" s="14" t="s">
        <v>8</v>
      </c>
      <c r="C43" s="14" t="s">
        <v>46</v>
      </c>
      <c r="D43" s="50"/>
      <c r="E43" s="50"/>
      <c r="F43" s="50"/>
      <c r="G43" s="51"/>
      <c r="H43" s="50"/>
      <c r="I43" s="50"/>
      <c r="J43" s="50"/>
      <c r="K43" s="50"/>
      <c r="L43" s="50"/>
      <c r="M43" s="42">
        <v>1875</v>
      </c>
      <c r="N43" s="42"/>
      <c r="O43" s="42">
        <v>1875</v>
      </c>
      <c r="P43" s="59"/>
    </row>
    <row r="44" spans="1:16" x14ac:dyDescent="0.2">
      <c r="A44" s="13"/>
      <c r="B44" s="14" t="s">
        <v>15</v>
      </c>
      <c r="C44" s="14" t="s">
        <v>47</v>
      </c>
      <c r="D44" s="50"/>
      <c r="E44" s="50"/>
      <c r="F44" s="50"/>
      <c r="G44" s="51"/>
      <c r="H44" s="50"/>
      <c r="I44" s="50"/>
      <c r="J44" s="50"/>
      <c r="K44" s="50"/>
      <c r="L44" s="50"/>
      <c r="M44" s="42">
        <v>0</v>
      </c>
      <c r="N44" s="42"/>
      <c r="O44" s="42">
        <v>0</v>
      </c>
      <c r="P44" s="59"/>
    </row>
    <row r="45" spans="1:16" x14ac:dyDescent="0.2">
      <c r="A45" s="13"/>
      <c r="B45" s="14" t="s">
        <v>22</v>
      </c>
      <c r="C45" s="14" t="s">
        <v>34</v>
      </c>
      <c r="D45" s="50"/>
      <c r="E45" s="50"/>
      <c r="F45" s="50"/>
      <c r="G45" s="51"/>
      <c r="H45" s="50"/>
      <c r="I45" s="50"/>
      <c r="J45" s="50"/>
      <c r="K45" s="50"/>
      <c r="L45" s="50"/>
      <c r="M45" s="42">
        <v>376406.54</v>
      </c>
      <c r="N45" s="42"/>
      <c r="O45" s="42">
        <v>376406.54</v>
      </c>
      <c r="P45" s="59"/>
    </row>
    <row r="46" spans="1:16" x14ac:dyDescent="0.2">
      <c r="A46" s="13" t="s">
        <v>48</v>
      </c>
      <c r="C46" s="20" t="s">
        <v>49</v>
      </c>
      <c r="D46" s="50"/>
      <c r="E46" s="50"/>
      <c r="F46" s="50"/>
      <c r="G46" s="51"/>
      <c r="H46" s="50"/>
      <c r="I46" s="50"/>
      <c r="J46" s="50"/>
      <c r="K46" s="50"/>
      <c r="L46" s="50"/>
      <c r="M46" s="3">
        <f>M47+M48+M49+M50+M51+M52</f>
        <v>3360796.0999999996</v>
      </c>
      <c r="N46" s="3">
        <f>N47+N48+N49+N50+N51+N52</f>
        <v>0</v>
      </c>
      <c r="O46" s="3">
        <f>O47+O48+O49+O50+O51+O52</f>
        <v>3360796.0999999996</v>
      </c>
      <c r="P46" s="59"/>
    </row>
    <row r="47" spans="1:16" x14ac:dyDescent="0.2">
      <c r="A47" s="13"/>
      <c r="B47" s="14" t="s">
        <v>2</v>
      </c>
      <c r="C47" s="14" t="s">
        <v>50</v>
      </c>
      <c r="D47" s="50"/>
      <c r="E47" s="50"/>
      <c r="F47" s="50"/>
      <c r="G47" s="50"/>
      <c r="H47" s="50"/>
      <c r="I47" s="50"/>
      <c r="J47" s="50"/>
      <c r="K47" s="50"/>
      <c r="L47" s="50"/>
      <c r="M47" s="42">
        <v>62710.02</v>
      </c>
      <c r="N47" s="42"/>
      <c r="O47" s="42">
        <v>62710.02</v>
      </c>
      <c r="P47" s="59"/>
    </row>
    <row r="48" spans="1:16" x14ac:dyDescent="0.2">
      <c r="A48" s="13"/>
      <c r="B48" s="14" t="s">
        <v>6</v>
      </c>
      <c r="C48" s="14" t="s">
        <v>51</v>
      </c>
      <c r="D48" s="50"/>
      <c r="E48" s="50"/>
      <c r="F48" s="50"/>
      <c r="G48" s="50"/>
      <c r="H48" s="50"/>
      <c r="I48" s="50"/>
      <c r="J48" s="50"/>
      <c r="K48" s="50"/>
      <c r="L48" s="50"/>
      <c r="M48" s="42">
        <v>2241316.9</v>
      </c>
      <c r="N48" s="42"/>
      <c r="O48" s="42">
        <v>2241316.9</v>
      </c>
      <c r="P48" s="59"/>
    </row>
    <row r="49" spans="1:16" x14ac:dyDescent="0.2">
      <c r="A49" s="13"/>
      <c r="B49" s="14" t="s">
        <v>7</v>
      </c>
      <c r="C49" s="14" t="s">
        <v>52</v>
      </c>
      <c r="D49" s="50"/>
      <c r="E49" s="50"/>
      <c r="F49" s="50"/>
      <c r="G49" s="50"/>
      <c r="H49" s="50"/>
      <c r="I49" s="50"/>
      <c r="J49" s="50"/>
      <c r="K49" s="50"/>
      <c r="L49" s="50"/>
      <c r="M49" s="42"/>
      <c r="N49" s="42"/>
      <c r="O49" s="42"/>
      <c r="P49" s="59"/>
    </row>
    <row r="50" spans="1:16" x14ac:dyDescent="0.2">
      <c r="A50" s="13"/>
      <c r="B50" s="14" t="s">
        <v>8</v>
      </c>
      <c r="C50" s="14" t="s">
        <v>53</v>
      </c>
      <c r="D50" s="50"/>
      <c r="E50" s="50"/>
      <c r="F50" s="50"/>
      <c r="G50" s="50"/>
      <c r="H50" s="50"/>
      <c r="I50" s="50"/>
      <c r="J50" s="50"/>
      <c r="K50" s="50"/>
      <c r="L50" s="50"/>
      <c r="M50" s="42"/>
      <c r="N50" s="42"/>
      <c r="O50" s="42"/>
      <c r="P50" s="59"/>
    </row>
    <row r="51" spans="1:16" x14ac:dyDescent="0.2">
      <c r="A51" s="13"/>
      <c r="B51" s="14" t="s">
        <v>15</v>
      </c>
      <c r="C51" s="14" t="s">
        <v>54</v>
      </c>
      <c r="D51" s="50"/>
      <c r="E51" s="50"/>
      <c r="F51" s="50"/>
      <c r="G51" s="50"/>
      <c r="H51" s="50"/>
      <c r="I51" s="50"/>
      <c r="J51" s="50"/>
      <c r="K51" s="50"/>
      <c r="L51" s="50"/>
      <c r="M51" s="42">
        <v>1056769.1499999999</v>
      </c>
      <c r="N51" s="42"/>
      <c r="O51" s="42">
        <v>1056769.1499999999</v>
      </c>
      <c r="P51" s="59"/>
    </row>
    <row r="52" spans="1:16" x14ac:dyDescent="0.2">
      <c r="A52" s="13"/>
      <c r="B52" s="14" t="s">
        <v>22</v>
      </c>
      <c r="C52" s="14" t="s">
        <v>23</v>
      </c>
      <c r="D52" s="50"/>
      <c r="E52" s="50"/>
      <c r="F52" s="50"/>
      <c r="G52" s="50"/>
      <c r="H52" s="50"/>
      <c r="I52" s="50"/>
      <c r="J52" s="50"/>
      <c r="K52" s="50"/>
      <c r="L52" s="50"/>
      <c r="M52" s="42">
        <v>0.03</v>
      </c>
      <c r="N52" s="42"/>
      <c r="O52" s="42">
        <v>0.03</v>
      </c>
      <c r="P52" s="59"/>
    </row>
    <row r="53" spans="1:16" x14ac:dyDescent="0.2">
      <c r="A53" s="13" t="s">
        <v>55</v>
      </c>
      <c r="C53" s="20" t="s">
        <v>56</v>
      </c>
      <c r="D53" s="50"/>
      <c r="E53" s="50"/>
      <c r="F53" s="50"/>
      <c r="G53" s="50"/>
      <c r="H53" s="50"/>
      <c r="I53" s="50"/>
      <c r="J53" s="50"/>
      <c r="K53" s="50"/>
      <c r="L53" s="50"/>
      <c r="M53" s="3">
        <f>M54+M55+M56</f>
        <v>418178.68</v>
      </c>
      <c r="N53" s="3">
        <f>N54+N55+N56</f>
        <v>0</v>
      </c>
      <c r="O53" s="3">
        <f>O54+O55+O56</f>
        <v>418178.68</v>
      </c>
      <c r="P53" s="59"/>
    </row>
    <row r="54" spans="1:16" x14ac:dyDescent="0.2">
      <c r="A54" s="13"/>
      <c r="B54" s="14" t="s">
        <v>2</v>
      </c>
      <c r="C54" s="14" t="s">
        <v>57</v>
      </c>
      <c r="D54" s="50"/>
      <c r="E54" s="50"/>
      <c r="F54" s="50"/>
      <c r="G54" s="50"/>
      <c r="H54" s="50"/>
      <c r="I54" s="50"/>
      <c r="J54" s="50"/>
      <c r="K54" s="50"/>
      <c r="L54" s="50"/>
      <c r="M54" s="42">
        <v>113726.86</v>
      </c>
      <c r="N54" s="42"/>
      <c r="O54" s="42">
        <v>113726.86</v>
      </c>
      <c r="P54" s="59"/>
    </row>
    <row r="55" spans="1:16" x14ac:dyDescent="0.2">
      <c r="A55" s="13"/>
      <c r="B55" s="14" t="s">
        <v>6</v>
      </c>
      <c r="C55" s="14" t="s">
        <v>58</v>
      </c>
      <c r="D55" s="50"/>
      <c r="E55" s="50"/>
      <c r="F55" s="50"/>
      <c r="G55" s="50"/>
      <c r="H55" s="50"/>
      <c r="I55" s="50"/>
      <c r="J55" s="50"/>
      <c r="K55" s="50"/>
      <c r="L55" s="50"/>
      <c r="M55" s="42"/>
      <c r="N55" s="42"/>
      <c r="O55" s="42"/>
      <c r="P55" s="59"/>
    </row>
    <row r="56" spans="1:16" x14ac:dyDescent="0.2">
      <c r="A56" s="13"/>
      <c r="B56" s="14" t="s">
        <v>7</v>
      </c>
      <c r="C56" s="14" t="s">
        <v>59</v>
      </c>
      <c r="D56" s="50"/>
      <c r="E56" s="50"/>
      <c r="F56" s="50"/>
      <c r="G56" s="50"/>
      <c r="H56" s="50"/>
      <c r="I56" s="50"/>
      <c r="J56" s="50"/>
      <c r="K56" s="50"/>
      <c r="L56" s="50"/>
      <c r="M56" s="42">
        <v>304451.82</v>
      </c>
      <c r="N56" s="42"/>
      <c r="O56" s="42">
        <v>304451.82</v>
      </c>
      <c r="P56" s="59"/>
    </row>
    <row r="57" spans="1:16" x14ac:dyDescent="0.2">
      <c r="A57" s="61" t="s">
        <v>60</v>
      </c>
      <c r="B57" s="61"/>
      <c r="C57" s="61"/>
      <c r="D57" s="61"/>
      <c r="E57" s="48"/>
      <c r="F57" s="48"/>
      <c r="G57" s="48"/>
      <c r="H57" s="48"/>
      <c r="I57" s="48"/>
      <c r="J57" s="48"/>
      <c r="K57" s="48"/>
      <c r="L57" s="48"/>
      <c r="M57" s="9">
        <f>M35-M39+M46-M53</f>
        <v>569796.19999999623</v>
      </c>
      <c r="N57" s="9">
        <f>N35-N39+N46-N53</f>
        <v>0</v>
      </c>
      <c r="O57" s="9">
        <f>O35-O39+O46-O53</f>
        <v>569796.19999999623</v>
      </c>
      <c r="P57" s="59"/>
    </row>
    <row r="58" spans="1:16" x14ac:dyDescent="0.2">
      <c r="A58" s="20" t="s">
        <v>68</v>
      </c>
      <c r="M58" s="14">
        <v>0</v>
      </c>
      <c r="O58" s="14">
        <v>0</v>
      </c>
    </row>
    <row r="59" spans="1:16" x14ac:dyDescent="0.2">
      <c r="A59" s="20" t="s">
        <v>69</v>
      </c>
      <c r="M59" s="14">
        <f>M57</f>
        <v>569796.19999999623</v>
      </c>
      <c r="O59" s="14">
        <f>O57</f>
        <v>569796.19999999623</v>
      </c>
      <c r="P59" s="59"/>
    </row>
    <row r="60" spans="1:16" x14ac:dyDescent="0.2">
      <c r="A60" s="52" t="s">
        <v>70</v>
      </c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>
        <v>144261.35999999999</v>
      </c>
      <c r="N60" s="43"/>
      <c r="O60" s="43">
        <v>144261.35999999999</v>
      </c>
    </row>
    <row r="61" spans="1:16" x14ac:dyDescent="0.2">
      <c r="A61" s="53" t="s">
        <v>71</v>
      </c>
      <c r="M61" s="45">
        <f>M59-M60</f>
        <v>425534.83999999624</v>
      </c>
      <c r="O61" s="45">
        <f>O59-O60</f>
        <v>425534.83999999624</v>
      </c>
    </row>
  </sheetData>
  <mergeCells count="14">
    <mergeCell ref="B3:C3"/>
    <mergeCell ref="A57:D57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95D600D3-201D-47F4-85C6-239F8E35DDD7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10CCE-C981-48B5-9436-21685352EF3D}">
  <dimension ref="A1:P61"/>
  <sheetViews>
    <sheetView topLeftCell="A31" workbookViewId="0">
      <selection activeCell="O60" sqref="O60"/>
    </sheetView>
  </sheetViews>
  <sheetFormatPr defaultRowHeight="12.75" x14ac:dyDescent="0.2"/>
  <cols>
    <col min="1" max="1" width="5.42578125" style="10" customWidth="1"/>
    <col min="2" max="2" width="2.42578125" style="10" customWidth="1"/>
    <col min="3" max="3" width="29.42578125" style="10" customWidth="1"/>
    <col min="4" max="4" width="15.5703125" style="10" customWidth="1"/>
    <col min="5" max="5" width="12.85546875" style="10" bestFit="1" customWidth="1"/>
    <col min="6" max="6" width="12.85546875" style="10" customWidth="1"/>
    <col min="7" max="8" width="14" style="10" bestFit="1" customWidth="1"/>
    <col min="9" max="9" width="13.28515625" style="10" bestFit="1" customWidth="1"/>
    <col min="10" max="11" width="9.28515625" style="10" bestFit="1" customWidth="1"/>
    <col min="12" max="12" width="10.28515625" style="10" bestFit="1" customWidth="1"/>
    <col min="13" max="13" width="13.7109375" style="10" customWidth="1"/>
    <col min="14" max="14" width="11.140625" style="10" customWidth="1"/>
    <col min="15" max="15" width="19.42578125" style="10" customWidth="1"/>
    <col min="16" max="16384" width="9.140625" style="10"/>
  </cols>
  <sheetData>
    <row r="1" spans="1:15" s="14" customFormat="1" x14ac:dyDescent="0.2">
      <c r="A1" s="13"/>
      <c r="C1" s="15" t="s">
        <v>94</v>
      </c>
      <c r="D1" s="62" t="s">
        <v>37</v>
      </c>
      <c r="E1" s="62" t="s">
        <v>38</v>
      </c>
      <c r="F1" s="62" t="s">
        <v>75</v>
      </c>
      <c r="G1" s="62" t="s">
        <v>74</v>
      </c>
      <c r="H1" s="62" t="s">
        <v>39</v>
      </c>
      <c r="I1" s="62" t="s">
        <v>40</v>
      </c>
      <c r="J1" s="62" t="s">
        <v>61</v>
      </c>
      <c r="K1" s="62" t="s">
        <v>66</v>
      </c>
      <c r="L1" s="62" t="s">
        <v>62</v>
      </c>
      <c r="M1" s="62" t="s">
        <v>63</v>
      </c>
      <c r="N1" s="62" t="s">
        <v>64</v>
      </c>
      <c r="O1" s="62" t="s">
        <v>65</v>
      </c>
    </row>
    <row r="2" spans="1:15" s="14" customFormat="1" x14ac:dyDescent="0.2">
      <c r="A2" s="13"/>
      <c r="B2" s="13"/>
      <c r="C2" s="33" t="s">
        <v>67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s="17" customFormat="1" x14ac:dyDescent="0.2">
      <c r="A3" s="13" t="s">
        <v>1</v>
      </c>
      <c r="B3" s="63" t="s">
        <v>0</v>
      </c>
      <c r="C3" s="63"/>
      <c r="D3" s="1">
        <f t="shared" ref="D3:N3" si="0">D4+D5+D6+D7+D14+D21</f>
        <v>0</v>
      </c>
      <c r="E3" s="1">
        <f t="shared" si="0"/>
        <v>0</v>
      </c>
      <c r="F3" s="1">
        <f t="shared" si="0"/>
        <v>1506590.68</v>
      </c>
      <c r="G3" s="1">
        <f t="shared" si="0"/>
        <v>17594.79</v>
      </c>
      <c r="H3" s="1">
        <f t="shared" si="0"/>
        <v>0</v>
      </c>
      <c r="I3" s="1">
        <f t="shared" si="0"/>
        <v>0</v>
      </c>
      <c r="J3" s="1">
        <f t="shared" si="0"/>
        <v>0</v>
      </c>
      <c r="K3" s="1">
        <f t="shared" si="0"/>
        <v>0</v>
      </c>
      <c r="L3" s="1">
        <f t="shared" si="0"/>
        <v>0</v>
      </c>
      <c r="M3" s="1">
        <f>D3+E3+F3+G3+H3+I3+J3+K3+L3</f>
        <v>1524185.47</v>
      </c>
      <c r="N3" s="1">
        <f t="shared" si="0"/>
        <v>0</v>
      </c>
      <c r="O3" s="1">
        <f t="shared" ref="O3:O34" si="1">M3+N3</f>
        <v>1524185.47</v>
      </c>
    </row>
    <row r="4" spans="1:15" x14ac:dyDescent="0.2">
      <c r="A4" s="16"/>
      <c r="B4" s="17" t="s">
        <v>2</v>
      </c>
      <c r="C4" s="17" t="s">
        <v>4</v>
      </c>
      <c r="D4" s="8"/>
      <c r="E4" s="8"/>
      <c r="F4" s="8">
        <v>1496265.93</v>
      </c>
      <c r="G4" s="8">
        <v>14115.08</v>
      </c>
      <c r="H4" s="8"/>
      <c r="I4" s="8"/>
      <c r="J4" s="34"/>
      <c r="K4" s="34"/>
      <c r="L4" s="8"/>
      <c r="M4" s="2">
        <f>D4+E4+F4+G4+H4+I4+J4+K4+L4</f>
        <v>1510381.01</v>
      </c>
      <c r="N4" s="8">
        <v>0</v>
      </c>
      <c r="O4" s="2">
        <f t="shared" si="1"/>
        <v>1510381.01</v>
      </c>
    </row>
    <row r="5" spans="1:15" x14ac:dyDescent="0.2">
      <c r="A5" s="18"/>
      <c r="B5" s="10" t="s">
        <v>6</v>
      </c>
      <c r="C5" s="10" t="s">
        <v>3</v>
      </c>
      <c r="D5" s="8"/>
      <c r="E5" s="8"/>
      <c r="F5" s="8"/>
      <c r="G5" s="8"/>
      <c r="H5" s="8"/>
      <c r="I5" s="8"/>
      <c r="J5" s="8"/>
      <c r="K5" s="8"/>
      <c r="L5" s="8"/>
      <c r="M5" s="2">
        <f t="shared" ref="M5:M34" si="2">D5+E5+F5+G5+H5+I5+J5+K5+L5</f>
        <v>0</v>
      </c>
      <c r="N5" s="8">
        <v>0</v>
      </c>
      <c r="O5" s="2">
        <f t="shared" si="1"/>
        <v>0</v>
      </c>
    </row>
    <row r="6" spans="1:15" x14ac:dyDescent="0.2">
      <c r="A6" s="18"/>
      <c r="B6" s="10" t="s">
        <v>7</v>
      </c>
      <c r="C6" s="10" t="s">
        <v>5</v>
      </c>
      <c r="D6" s="8"/>
      <c r="E6" s="8"/>
      <c r="F6" s="8"/>
      <c r="G6" s="8"/>
      <c r="H6" s="8"/>
      <c r="I6" s="8"/>
      <c r="J6" s="8"/>
      <c r="K6" s="8"/>
      <c r="L6" s="8"/>
      <c r="M6" s="2">
        <f t="shared" si="2"/>
        <v>0</v>
      </c>
      <c r="N6" s="8">
        <v>0</v>
      </c>
      <c r="O6" s="2">
        <f t="shared" si="1"/>
        <v>0</v>
      </c>
    </row>
    <row r="7" spans="1:15" x14ac:dyDescent="0.2">
      <c r="A7" s="18"/>
      <c r="B7" s="10" t="s">
        <v>8</v>
      </c>
      <c r="C7" s="10" t="s">
        <v>9</v>
      </c>
      <c r="D7" s="3">
        <f t="shared" ref="D7:L7" si="3">D8+D9+D10+D11+D12+D13</f>
        <v>0</v>
      </c>
      <c r="E7" s="3">
        <f t="shared" si="3"/>
        <v>0</v>
      </c>
      <c r="F7" s="3">
        <f t="shared" si="3"/>
        <v>0</v>
      </c>
      <c r="G7" s="3">
        <f t="shared" si="3"/>
        <v>0</v>
      </c>
      <c r="H7" s="3">
        <f t="shared" si="3"/>
        <v>0</v>
      </c>
      <c r="I7" s="3">
        <f t="shared" si="3"/>
        <v>0</v>
      </c>
      <c r="J7" s="3">
        <f t="shared" si="3"/>
        <v>0</v>
      </c>
      <c r="K7" s="3">
        <f t="shared" si="3"/>
        <v>0</v>
      </c>
      <c r="L7" s="3">
        <f t="shared" si="3"/>
        <v>0</v>
      </c>
      <c r="M7" s="3">
        <f>D7+E7+F7+G7+H7+I7+J7+K7+L7</f>
        <v>0</v>
      </c>
      <c r="N7" s="19">
        <v>0</v>
      </c>
      <c r="O7" s="3">
        <f t="shared" si="1"/>
        <v>0</v>
      </c>
    </row>
    <row r="8" spans="1:15" x14ac:dyDescent="0.2">
      <c r="A8" s="18"/>
      <c r="C8" s="10" t="s">
        <v>10</v>
      </c>
      <c r="D8" s="8"/>
      <c r="E8" s="8"/>
      <c r="F8" s="8"/>
      <c r="G8" s="8"/>
      <c r="H8" s="8"/>
      <c r="I8" s="8"/>
      <c r="J8" s="8"/>
      <c r="K8" s="8"/>
      <c r="L8" s="8"/>
      <c r="M8" s="2">
        <f t="shared" si="2"/>
        <v>0</v>
      </c>
      <c r="N8" s="8">
        <v>0</v>
      </c>
      <c r="O8" s="2">
        <f t="shared" si="1"/>
        <v>0</v>
      </c>
    </row>
    <row r="9" spans="1:15" x14ac:dyDescent="0.2">
      <c r="A9" s="18"/>
      <c r="C9" s="10" t="s">
        <v>11</v>
      </c>
      <c r="D9" s="8"/>
      <c r="E9" s="8">
        <v>0</v>
      </c>
      <c r="F9" s="8"/>
      <c r="G9" s="8"/>
      <c r="H9" s="8"/>
      <c r="I9" s="8"/>
      <c r="J9" s="8"/>
      <c r="K9" s="8"/>
      <c r="L9" s="8"/>
      <c r="M9" s="2">
        <f t="shared" si="2"/>
        <v>0</v>
      </c>
      <c r="N9" s="8">
        <v>0</v>
      </c>
      <c r="O9" s="2">
        <f t="shared" si="1"/>
        <v>0</v>
      </c>
    </row>
    <row r="10" spans="1:15" x14ac:dyDescent="0.2">
      <c r="A10" s="18"/>
      <c r="C10" s="10" t="s">
        <v>12</v>
      </c>
      <c r="D10" s="8"/>
      <c r="E10" s="8"/>
      <c r="F10" s="8"/>
      <c r="G10" s="8"/>
      <c r="H10" s="8"/>
      <c r="I10" s="8"/>
      <c r="J10" s="8"/>
      <c r="K10" s="8"/>
      <c r="L10" s="8"/>
      <c r="M10" s="2">
        <f t="shared" si="2"/>
        <v>0</v>
      </c>
      <c r="N10" s="8">
        <v>0</v>
      </c>
      <c r="O10" s="2">
        <f t="shared" si="1"/>
        <v>0</v>
      </c>
    </row>
    <row r="11" spans="1:15" x14ac:dyDescent="0.2">
      <c r="A11" s="18"/>
      <c r="C11" s="10" t="s">
        <v>13</v>
      </c>
      <c r="D11" s="8"/>
      <c r="E11" s="8"/>
      <c r="F11" s="8"/>
      <c r="G11" s="8"/>
      <c r="H11" s="8"/>
      <c r="I11" s="8"/>
      <c r="J11" s="8"/>
      <c r="K11" s="8"/>
      <c r="L11" s="8"/>
      <c r="M11" s="2">
        <f t="shared" si="2"/>
        <v>0</v>
      </c>
      <c r="N11" s="8">
        <v>0</v>
      </c>
      <c r="O11" s="2">
        <f t="shared" si="1"/>
        <v>0</v>
      </c>
    </row>
    <row r="12" spans="1:15" x14ac:dyDescent="0.2">
      <c r="A12" s="18"/>
      <c r="C12" s="10" t="s">
        <v>14</v>
      </c>
      <c r="D12" s="8"/>
      <c r="E12" s="8"/>
      <c r="F12" s="8"/>
      <c r="G12" s="8"/>
      <c r="H12" s="8"/>
      <c r="I12" s="8"/>
      <c r="J12" s="8"/>
      <c r="K12" s="8"/>
      <c r="L12" s="8"/>
      <c r="M12" s="2">
        <f t="shared" si="2"/>
        <v>0</v>
      </c>
      <c r="N12" s="8">
        <v>0</v>
      </c>
      <c r="O12" s="2">
        <f t="shared" si="1"/>
        <v>0</v>
      </c>
    </row>
    <row r="13" spans="1:15" x14ac:dyDescent="0.2">
      <c r="A13" s="18"/>
      <c r="C13" s="14" t="s">
        <v>76</v>
      </c>
      <c r="D13" s="8"/>
      <c r="E13" s="8"/>
      <c r="F13" s="8"/>
      <c r="G13" s="8"/>
      <c r="H13" s="8"/>
      <c r="I13" s="8"/>
      <c r="J13" s="8"/>
      <c r="K13" s="8"/>
      <c r="L13" s="8"/>
      <c r="M13" s="2">
        <f t="shared" si="2"/>
        <v>0</v>
      </c>
      <c r="N13" s="8">
        <v>0</v>
      </c>
      <c r="O13" s="2">
        <f t="shared" si="1"/>
        <v>0</v>
      </c>
    </row>
    <row r="14" spans="1:15" x14ac:dyDescent="0.2">
      <c r="A14" s="18"/>
      <c r="B14" s="10" t="s">
        <v>15</v>
      </c>
      <c r="C14" s="10" t="s">
        <v>16</v>
      </c>
      <c r="D14" s="3">
        <f t="shared" ref="D14:L14" si="4">D15+D16+D17+D18+D19+D20</f>
        <v>0</v>
      </c>
      <c r="E14" s="3">
        <f t="shared" si="4"/>
        <v>0</v>
      </c>
      <c r="F14" s="3">
        <f t="shared" si="4"/>
        <v>0</v>
      </c>
      <c r="G14" s="3">
        <f t="shared" si="4"/>
        <v>0</v>
      </c>
      <c r="H14" s="3">
        <f t="shared" si="4"/>
        <v>0</v>
      </c>
      <c r="I14" s="3">
        <f t="shared" si="4"/>
        <v>0</v>
      </c>
      <c r="J14" s="3">
        <f t="shared" si="4"/>
        <v>0</v>
      </c>
      <c r="K14" s="3">
        <f t="shared" si="4"/>
        <v>0</v>
      </c>
      <c r="L14" s="3">
        <f t="shared" si="4"/>
        <v>0</v>
      </c>
      <c r="M14" s="3">
        <f>D14+E14+F14+G14+H14+I14+J14+K14+L14</f>
        <v>0</v>
      </c>
      <c r="N14" s="19">
        <v>0</v>
      </c>
      <c r="O14" s="3">
        <f t="shared" si="1"/>
        <v>0</v>
      </c>
    </row>
    <row r="15" spans="1:15" x14ac:dyDescent="0.2">
      <c r="A15" s="18"/>
      <c r="C15" s="10" t="s">
        <v>17</v>
      </c>
      <c r="D15" s="8"/>
      <c r="E15" s="8"/>
      <c r="F15" s="8"/>
      <c r="G15" s="8"/>
      <c r="H15" s="8"/>
      <c r="I15" s="8"/>
      <c r="J15" s="8"/>
      <c r="K15" s="8"/>
      <c r="L15" s="8"/>
      <c r="M15" s="2">
        <f t="shared" si="2"/>
        <v>0</v>
      </c>
      <c r="N15" s="8">
        <v>0</v>
      </c>
      <c r="O15" s="2">
        <f t="shared" si="1"/>
        <v>0</v>
      </c>
    </row>
    <row r="16" spans="1:15" x14ac:dyDescent="0.2">
      <c r="A16" s="18"/>
      <c r="C16" s="10" t="s">
        <v>18</v>
      </c>
      <c r="D16" s="8"/>
      <c r="E16" s="8"/>
      <c r="F16" s="8"/>
      <c r="G16" s="8"/>
      <c r="H16" s="8"/>
      <c r="I16" s="8"/>
      <c r="J16" s="8"/>
      <c r="K16" s="8"/>
      <c r="L16" s="8"/>
      <c r="M16" s="2">
        <f t="shared" si="2"/>
        <v>0</v>
      </c>
      <c r="N16" s="8">
        <v>0</v>
      </c>
      <c r="O16" s="2">
        <f t="shared" si="1"/>
        <v>0</v>
      </c>
    </row>
    <row r="17" spans="1:15" x14ac:dyDescent="0.2">
      <c r="A17" s="18"/>
      <c r="C17" s="10" t="s">
        <v>19</v>
      </c>
      <c r="D17" s="8"/>
      <c r="E17" s="8"/>
      <c r="F17" s="8"/>
      <c r="G17" s="8"/>
      <c r="H17" s="8"/>
      <c r="I17" s="8"/>
      <c r="J17" s="8"/>
      <c r="K17" s="8"/>
      <c r="L17" s="8"/>
      <c r="M17" s="2">
        <f t="shared" si="2"/>
        <v>0</v>
      </c>
      <c r="N17" s="8">
        <v>0</v>
      </c>
      <c r="O17" s="2">
        <f t="shared" si="1"/>
        <v>0</v>
      </c>
    </row>
    <row r="18" spans="1:15" x14ac:dyDescent="0.2">
      <c r="A18" s="18"/>
      <c r="C18" s="10" t="s">
        <v>20</v>
      </c>
      <c r="D18" s="8"/>
      <c r="E18" s="8"/>
      <c r="F18" s="8"/>
      <c r="G18" s="8"/>
      <c r="H18" s="8"/>
      <c r="I18" s="8"/>
      <c r="J18" s="8"/>
      <c r="K18" s="8"/>
      <c r="L18" s="8"/>
      <c r="M18" s="2">
        <f t="shared" si="2"/>
        <v>0</v>
      </c>
      <c r="N18" s="8">
        <v>0</v>
      </c>
      <c r="O18" s="2">
        <f t="shared" si="1"/>
        <v>0</v>
      </c>
    </row>
    <row r="19" spans="1:15" x14ac:dyDescent="0.2">
      <c r="A19" s="18"/>
      <c r="C19" s="10" t="s">
        <v>21</v>
      </c>
      <c r="D19" s="8"/>
      <c r="E19" s="8"/>
      <c r="F19" s="8"/>
      <c r="G19" s="8"/>
      <c r="H19" s="8"/>
      <c r="I19" s="8"/>
      <c r="J19" s="8"/>
      <c r="K19" s="8"/>
      <c r="L19" s="8"/>
      <c r="M19" s="2">
        <f t="shared" si="2"/>
        <v>0</v>
      </c>
      <c r="N19" s="8">
        <v>0</v>
      </c>
      <c r="O19" s="2">
        <f t="shared" si="1"/>
        <v>0</v>
      </c>
    </row>
    <row r="20" spans="1:15" x14ac:dyDescent="0.2">
      <c r="A20" s="18"/>
      <c r="C20" s="14" t="s">
        <v>72</v>
      </c>
      <c r="D20" s="8"/>
      <c r="E20" s="8"/>
      <c r="F20" s="8"/>
      <c r="G20" s="8"/>
      <c r="H20" s="8"/>
      <c r="I20" s="8"/>
      <c r="J20" s="8"/>
      <c r="K20" s="8"/>
      <c r="L20" s="8"/>
      <c r="M20" s="2">
        <f t="shared" si="2"/>
        <v>0</v>
      </c>
      <c r="N20" s="8">
        <v>0</v>
      </c>
      <c r="O20" s="2">
        <f t="shared" si="1"/>
        <v>0</v>
      </c>
    </row>
    <row r="21" spans="1:15" x14ac:dyDescent="0.2">
      <c r="A21" s="18"/>
      <c r="B21" s="10" t="s">
        <v>22</v>
      </c>
      <c r="C21" s="10" t="s">
        <v>23</v>
      </c>
      <c r="D21" s="8"/>
      <c r="E21" s="8"/>
      <c r="F21" s="8">
        <v>10324.75</v>
      </c>
      <c r="G21" s="8">
        <v>3479.71</v>
      </c>
      <c r="H21" s="8"/>
      <c r="I21" s="8"/>
      <c r="J21" s="8"/>
      <c r="K21" s="8"/>
      <c r="L21" s="8"/>
      <c r="M21" s="2">
        <f t="shared" si="2"/>
        <v>13804.46</v>
      </c>
      <c r="N21" s="8">
        <v>0</v>
      </c>
      <c r="O21" s="2">
        <f t="shared" si="1"/>
        <v>13804.46</v>
      </c>
    </row>
    <row r="22" spans="1:15" x14ac:dyDescent="0.2">
      <c r="A22" s="18" t="s">
        <v>24</v>
      </c>
      <c r="C22" s="20" t="s">
        <v>25</v>
      </c>
      <c r="D22" s="3">
        <f t="shared" ref="D22:L22" si="5">D23+D24+D25+D26+D34</f>
        <v>0</v>
      </c>
      <c r="E22" s="3">
        <f t="shared" si="5"/>
        <v>0</v>
      </c>
      <c r="F22" s="3">
        <f t="shared" si="5"/>
        <v>931598.96</v>
      </c>
      <c r="G22" s="3">
        <f t="shared" si="5"/>
        <v>246745.56</v>
      </c>
      <c r="H22" s="3">
        <f t="shared" si="5"/>
        <v>0</v>
      </c>
      <c r="I22" s="3">
        <f t="shared" si="5"/>
        <v>0</v>
      </c>
      <c r="J22" s="3">
        <f t="shared" si="5"/>
        <v>0</v>
      </c>
      <c r="K22" s="3">
        <f t="shared" si="5"/>
        <v>0</v>
      </c>
      <c r="L22" s="3">
        <f t="shared" si="5"/>
        <v>0</v>
      </c>
      <c r="M22" s="3">
        <f>D22+E22+F22+G22+H22+I22+J22+K22+L22</f>
        <v>1178344.52</v>
      </c>
      <c r="N22" s="19"/>
      <c r="O22" s="3">
        <f t="shared" si="1"/>
        <v>1178344.52</v>
      </c>
    </row>
    <row r="23" spans="1:15" x14ac:dyDescent="0.2">
      <c r="A23" s="18"/>
      <c r="B23" s="10" t="s">
        <v>2</v>
      </c>
      <c r="C23" s="10" t="s">
        <v>26</v>
      </c>
      <c r="D23" s="8"/>
      <c r="E23" s="8"/>
      <c r="F23" s="8"/>
      <c r="G23" s="8"/>
      <c r="H23" s="8"/>
      <c r="I23" s="8"/>
      <c r="J23" s="8"/>
      <c r="K23" s="8"/>
      <c r="L23" s="8"/>
      <c r="M23" s="2">
        <f t="shared" si="2"/>
        <v>0</v>
      </c>
      <c r="N23" s="8">
        <v>0</v>
      </c>
      <c r="O23" s="2">
        <f t="shared" si="1"/>
        <v>0</v>
      </c>
    </row>
    <row r="24" spans="1:15" x14ac:dyDescent="0.2">
      <c r="A24" s="18"/>
      <c r="B24" s="10" t="s">
        <v>6</v>
      </c>
      <c r="C24" s="10" t="s">
        <v>27</v>
      </c>
      <c r="D24" s="8"/>
      <c r="E24" s="8"/>
      <c r="F24" s="8"/>
      <c r="G24" s="8"/>
      <c r="H24" s="8"/>
      <c r="I24" s="8"/>
      <c r="J24" s="8"/>
      <c r="K24" s="8"/>
      <c r="L24" s="8"/>
      <c r="M24" s="2">
        <f t="shared" si="2"/>
        <v>0</v>
      </c>
      <c r="N24" s="8">
        <v>0</v>
      </c>
      <c r="O24" s="2">
        <f t="shared" si="1"/>
        <v>0</v>
      </c>
    </row>
    <row r="25" spans="1:15" x14ac:dyDescent="0.2">
      <c r="A25" s="18"/>
      <c r="B25" s="10" t="s">
        <v>7</v>
      </c>
      <c r="C25" s="10" t="s">
        <v>28</v>
      </c>
      <c r="D25" s="8"/>
      <c r="E25" s="8"/>
      <c r="F25" s="8"/>
      <c r="G25" s="8"/>
      <c r="H25" s="8"/>
      <c r="I25" s="8"/>
      <c r="J25" s="8"/>
      <c r="K25" s="8"/>
      <c r="L25" s="8"/>
      <c r="M25" s="2">
        <f t="shared" si="2"/>
        <v>0</v>
      </c>
      <c r="N25" s="8">
        <v>0</v>
      </c>
      <c r="O25" s="2">
        <f t="shared" si="1"/>
        <v>0</v>
      </c>
    </row>
    <row r="26" spans="1:15" x14ac:dyDescent="0.2">
      <c r="A26" s="18"/>
      <c r="B26" s="10" t="s">
        <v>8</v>
      </c>
      <c r="C26" s="10" t="s">
        <v>29</v>
      </c>
      <c r="D26" s="3">
        <f>D27+D28+D29+D30+D31+D32+D33</f>
        <v>0</v>
      </c>
      <c r="E26" s="3">
        <f t="shared" ref="E26:L26" si="6">E27+E28+E29+E30+E31+E32+E33</f>
        <v>0</v>
      </c>
      <c r="F26" s="3">
        <f t="shared" si="6"/>
        <v>931598.96</v>
      </c>
      <c r="G26" s="3">
        <f t="shared" si="6"/>
        <v>17305.560000000001</v>
      </c>
      <c r="H26" s="3">
        <f t="shared" si="6"/>
        <v>0</v>
      </c>
      <c r="I26" s="3">
        <f t="shared" si="6"/>
        <v>0</v>
      </c>
      <c r="J26" s="3">
        <f t="shared" si="6"/>
        <v>0</v>
      </c>
      <c r="K26" s="3">
        <f t="shared" si="6"/>
        <v>0</v>
      </c>
      <c r="L26" s="3">
        <f t="shared" si="6"/>
        <v>0</v>
      </c>
      <c r="M26" s="3">
        <f>D26+E26+F26+G26+H26+I26+J26+K26+L26</f>
        <v>948904.52</v>
      </c>
      <c r="N26" s="19">
        <v>0</v>
      </c>
      <c r="O26" s="3">
        <f t="shared" si="1"/>
        <v>948904.52</v>
      </c>
    </row>
    <row r="27" spans="1:15" x14ac:dyDescent="0.2">
      <c r="A27" s="18"/>
      <c r="C27" s="10" t="s">
        <v>10</v>
      </c>
      <c r="D27" s="8"/>
      <c r="E27" s="8"/>
      <c r="F27" s="8">
        <v>931598.96</v>
      </c>
      <c r="G27" s="8">
        <v>17305.560000000001</v>
      </c>
      <c r="H27" s="8"/>
      <c r="I27" s="8"/>
      <c r="J27" s="8"/>
      <c r="K27" s="8"/>
      <c r="L27" s="8"/>
      <c r="M27" s="2">
        <f t="shared" si="2"/>
        <v>948904.52</v>
      </c>
      <c r="N27" s="8">
        <v>0</v>
      </c>
      <c r="O27" s="2">
        <f t="shared" si="1"/>
        <v>948904.52</v>
      </c>
    </row>
    <row r="28" spans="1:15" x14ac:dyDescent="0.2">
      <c r="A28" s="18"/>
      <c r="C28" s="10" t="s">
        <v>11</v>
      </c>
      <c r="D28" s="8"/>
      <c r="E28" s="8"/>
      <c r="F28" s="8">
        <v>0</v>
      </c>
      <c r="G28" s="8">
        <v>0</v>
      </c>
      <c r="H28" s="8"/>
      <c r="I28" s="8"/>
      <c r="J28" s="8"/>
      <c r="K28" s="8"/>
      <c r="L28" s="8"/>
      <c r="M28" s="2">
        <f t="shared" si="2"/>
        <v>0</v>
      </c>
      <c r="N28" s="8">
        <v>0</v>
      </c>
      <c r="O28" s="2">
        <f t="shared" si="1"/>
        <v>0</v>
      </c>
    </row>
    <row r="29" spans="1:15" x14ac:dyDescent="0.2">
      <c r="A29" s="18"/>
      <c r="C29" s="14" t="s">
        <v>73</v>
      </c>
      <c r="D29" s="8"/>
      <c r="E29" s="8"/>
      <c r="F29" s="8">
        <v>0</v>
      </c>
      <c r="G29" s="8">
        <v>0</v>
      </c>
      <c r="H29" s="8"/>
      <c r="I29" s="8"/>
      <c r="J29" s="8"/>
      <c r="K29" s="8"/>
      <c r="L29" s="8"/>
      <c r="M29" s="2">
        <f t="shared" si="2"/>
        <v>0</v>
      </c>
      <c r="N29" s="8">
        <v>0</v>
      </c>
      <c r="O29" s="2">
        <f t="shared" si="1"/>
        <v>0</v>
      </c>
    </row>
    <row r="30" spans="1:15" x14ac:dyDescent="0.2">
      <c r="A30" s="18"/>
      <c r="C30" s="10" t="s">
        <v>30</v>
      </c>
      <c r="D30" s="8"/>
      <c r="E30" s="8"/>
      <c r="F30" s="8">
        <v>0</v>
      </c>
      <c r="G30" s="8">
        <v>0</v>
      </c>
      <c r="H30" s="8"/>
      <c r="I30" s="8"/>
      <c r="J30" s="8"/>
      <c r="K30" s="8"/>
      <c r="L30" s="8"/>
      <c r="M30" s="2">
        <f t="shared" si="2"/>
        <v>0</v>
      </c>
      <c r="N30" s="8">
        <v>0</v>
      </c>
      <c r="O30" s="2">
        <f t="shared" si="1"/>
        <v>0</v>
      </c>
    </row>
    <row r="31" spans="1:15" x14ac:dyDescent="0.2">
      <c r="A31" s="18"/>
      <c r="C31" s="10" t="s">
        <v>31</v>
      </c>
      <c r="D31" s="8"/>
      <c r="E31" s="8"/>
      <c r="F31" s="8">
        <v>0</v>
      </c>
      <c r="G31" s="10">
        <v>0</v>
      </c>
      <c r="H31" s="8"/>
      <c r="I31" s="8"/>
      <c r="J31" s="8"/>
      <c r="K31" s="8"/>
      <c r="L31" s="8"/>
      <c r="M31" s="2">
        <f>D31+E31+F31+G34+H31+I31+J31+K31+L31</f>
        <v>229440</v>
      </c>
      <c r="N31" s="8">
        <v>0</v>
      </c>
      <c r="O31" s="2">
        <f t="shared" si="1"/>
        <v>229440</v>
      </c>
    </row>
    <row r="32" spans="1:15" x14ac:dyDescent="0.2">
      <c r="A32" s="18"/>
      <c r="C32" s="10" t="s">
        <v>32</v>
      </c>
      <c r="D32" s="8"/>
      <c r="E32" s="8"/>
      <c r="F32" s="8"/>
      <c r="G32" s="8"/>
      <c r="H32" s="8"/>
      <c r="I32" s="8"/>
      <c r="J32" s="8"/>
      <c r="K32" s="8"/>
      <c r="L32" s="8"/>
      <c r="M32" s="2">
        <f t="shared" si="2"/>
        <v>0</v>
      </c>
      <c r="N32" s="8">
        <v>0</v>
      </c>
      <c r="O32" s="2">
        <f t="shared" si="1"/>
        <v>0</v>
      </c>
    </row>
    <row r="33" spans="1:16" x14ac:dyDescent="0.2">
      <c r="A33" s="18"/>
      <c r="C33" s="10" t="s">
        <v>33</v>
      </c>
      <c r="D33" s="8"/>
      <c r="E33" s="8"/>
      <c r="F33" s="8"/>
      <c r="G33" s="8"/>
      <c r="H33" s="8"/>
      <c r="I33" s="8"/>
      <c r="J33" s="8"/>
      <c r="K33" s="8"/>
      <c r="L33" s="8"/>
      <c r="M33" s="2">
        <f t="shared" si="2"/>
        <v>0</v>
      </c>
      <c r="N33" s="8">
        <v>0</v>
      </c>
      <c r="O33" s="2">
        <f t="shared" si="1"/>
        <v>0</v>
      </c>
    </row>
    <row r="34" spans="1:16" x14ac:dyDescent="0.2">
      <c r="A34" s="18"/>
      <c r="B34" s="10" t="s">
        <v>15</v>
      </c>
      <c r="C34" s="10" t="s">
        <v>34</v>
      </c>
      <c r="D34" s="8">
        <v>0</v>
      </c>
      <c r="E34" s="8">
        <v>0</v>
      </c>
      <c r="F34" s="8"/>
      <c r="G34" s="8">
        <v>229440</v>
      </c>
      <c r="H34" s="8">
        <v>0</v>
      </c>
      <c r="I34" s="8">
        <v>0</v>
      </c>
      <c r="J34" s="8"/>
      <c r="K34" s="8"/>
      <c r="L34" s="8">
        <v>0</v>
      </c>
      <c r="M34" s="2">
        <f t="shared" si="2"/>
        <v>229440</v>
      </c>
      <c r="N34" s="8">
        <v>0</v>
      </c>
      <c r="O34" s="2">
        <f t="shared" si="1"/>
        <v>229440</v>
      </c>
    </row>
    <row r="35" spans="1:16" s="17" customFormat="1" x14ac:dyDescent="0.2">
      <c r="A35" s="21" t="s">
        <v>35</v>
      </c>
      <c r="B35" s="11"/>
      <c r="C35" s="22" t="s">
        <v>36</v>
      </c>
      <c r="D35" s="4">
        <f t="shared" ref="D35:O35" si="7">D3-D22</f>
        <v>0</v>
      </c>
      <c r="E35" s="4">
        <f t="shared" si="7"/>
        <v>0</v>
      </c>
      <c r="F35" s="4">
        <f t="shared" si="7"/>
        <v>574991.72</v>
      </c>
      <c r="G35" s="4">
        <f t="shared" si="7"/>
        <v>-229150.77</v>
      </c>
      <c r="H35" s="4">
        <f t="shared" si="7"/>
        <v>0</v>
      </c>
      <c r="I35" s="4">
        <f t="shared" si="7"/>
        <v>0</v>
      </c>
      <c r="J35" s="4">
        <f t="shared" si="7"/>
        <v>0</v>
      </c>
      <c r="K35" s="4">
        <f t="shared" si="7"/>
        <v>0</v>
      </c>
      <c r="L35" s="4">
        <f t="shared" si="7"/>
        <v>0</v>
      </c>
      <c r="M35" s="4">
        <f t="shared" si="7"/>
        <v>345840.94999999995</v>
      </c>
      <c r="N35" s="4">
        <f t="shared" si="7"/>
        <v>0</v>
      </c>
      <c r="O35" s="4">
        <f t="shared" si="7"/>
        <v>345840.94999999995</v>
      </c>
    </row>
    <row r="36" spans="1:16" x14ac:dyDescent="0.2">
      <c r="A36" s="16"/>
      <c r="B36" s="17"/>
      <c r="C36" s="20"/>
      <c r="D36" s="23"/>
      <c r="E36" s="23"/>
      <c r="F36" s="23"/>
      <c r="G36" s="23"/>
      <c r="H36" s="23"/>
      <c r="I36" s="23"/>
      <c r="J36" s="23"/>
      <c r="K36" s="23"/>
      <c r="L36" s="23"/>
      <c r="M36" s="5"/>
      <c r="N36" s="24"/>
      <c r="O36" s="5"/>
    </row>
    <row r="37" spans="1:16" x14ac:dyDescent="0.2">
      <c r="A37" s="18"/>
      <c r="C37" s="20"/>
      <c r="D37" s="23"/>
      <c r="E37" s="23"/>
      <c r="F37" s="23"/>
      <c r="G37" s="23"/>
      <c r="H37" s="23"/>
      <c r="I37" s="23"/>
      <c r="J37" s="23"/>
      <c r="K37" s="23"/>
      <c r="L37" s="23"/>
      <c r="M37" s="5"/>
      <c r="N37" s="24"/>
      <c r="O37" s="5"/>
    </row>
    <row r="38" spans="1:16" x14ac:dyDescent="0.2">
      <c r="A38" s="1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6" x14ac:dyDescent="0.2">
      <c r="A39" s="18" t="s">
        <v>41</v>
      </c>
      <c r="C39" s="20" t="s">
        <v>42</v>
      </c>
      <c r="D39" s="25"/>
      <c r="E39" s="25"/>
      <c r="F39" s="25"/>
      <c r="G39" s="26"/>
      <c r="H39" s="25"/>
      <c r="I39" s="25"/>
      <c r="J39" s="25"/>
      <c r="K39" s="25"/>
      <c r="L39" s="25"/>
      <c r="M39" s="3">
        <f>M40+M41+M42+M43+M44+M45</f>
        <v>2401575.7800000003</v>
      </c>
      <c r="N39" s="7">
        <f>N40+N41+N42+N43+N44+N45</f>
        <v>0</v>
      </c>
      <c r="O39" s="3">
        <f>O40+O41+O42+O43+O44+O45</f>
        <v>2401575.7800000003</v>
      </c>
      <c r="P39" s="35"/>
    </row>
    <row r="40" spans="1:16" s="29" customFormat="1" x14ac:dyDescent="0.2">
      <c r="A40" s="18"/>
      <c r="B40" s="10" t="s">
        <v>2</v>
      </c>
      <c r="C40" s="10" t="s">
        <v>43</v>
      </c>
      <c r="D40" s="6"/>
      <c r="E40" s="6"/>
      <c r="F40" s="6"/>
      <c r="G40" s="27"/>
      <c r="H40" s="6"/>
      <c r="I40" s="6"/>
      <c r="J40" s="6"/>
      <c r="K40" s="6"/>
      <c r="L40" s="6"/>
      <c r="M40" s="8">
        <v>1022996.61</v>
      </c>
      <c r="N40" s="8"/>
      <c r="O40" s="8">
        <v>1022996.61</v>
      </c>
      <c r="P40" s="36"/>
    </row>
    <row r="41" spans="1:16" s="29" customFormat="1" x14ac:dyDescent="0.2">
      <c r="A41" s="28"/>
      <c r="B41" s="29" t="s">
        <v>6</v>
      </c>
      <c r="C41" s="29" t="s">
        <v>44</v>
      </c>
      <c r="D41" s="30"/>
      <c r="E41" s="30"/>
      <c r="F41" s="30"/>
      <c r="G41" s="31"/>
      <c r="H41" s="30"/>
      <c r="I41" s="30"/>
      <c r="J41" s="30"/>
      <c r="K41" s="30"/>
      <c r="L41" s="30"/>
      <c r="M41" s="8">
        <v>512407.15</v>
      </c>
      <c r="N41" s="32"/>
      <c r="O41" s="8">
        <v>512407.15</v>
      </c>
      <c r="P41" s="36"/>
    </row>
    <row r="42" spans="1:16" x14ac:dyDescent="0.2">
      <c r="A42" s="28"/>
      <c r="B42" s="29" t="s">
        <v>7</v>
      </c>
      <c r="C42" s="29" t="s">
        <v>45</v>
      </c>
      <c r="D42" s="30"/>
      <c r="E42" s="30"/>
      <c r="F42" s="30"/>
      <c r="G42" s="31"/>
      <c r="H42" s="30"/>
      <c r="I42" s="30"/>
      <c r="J42" s="30"/>
      <c r="K42" s="30"/>
      <c r="L42" s="30"/>
      <c r="M42" s="8">
        <v>412621.56</v>
      </c>
      <c r="N42" s="32"/>
      <c r="O42" s="8">
        <v>412621.56</v>
      </c>
      <c r="P42" s="35"/>
    </row>
    <row r="43" spans="1:16" x14ac:dyDescent="0.2">
      <c r="A43" s="18"/>
      <c r="B43" s="10" t="s">
        <v>8</v>
      </c>
      <c r="C43" s="10" t="s">
        <v>46</v>
      </c>
      <c r="D43" s="6"/>
      <c r="E43" s="6"/>
      <c r="F43" s="6"/>
      <c r="G43" s="27"/>
      <c r="H43" s="6"/>
      <c r="I43" s="6"/>
      <c r="J43" s="6"/>
      <c r="K43" s="6"/>
      <c r="L43" s="6"/>
      <c r="M43" s="8">
        <v>452858.15</v>
      </c>
      <c r="N43" s="8"/>
      <c r="O43" s="8">
        <v>452858.15</v>
      </c>
      <c r="P43" s="35"/>
    </row>
    <row r="44" spans="1:16" x14ac:dyDescent="0.2">
      <c r="A44" s="18"/>
      <c r="B44" s="10" t="s">
        <v>15</v>
      </c>
      <c r="C44" s="10" t="s">
        <v>47</v>
      </c>
      <c r="D44" s="6"/>
      <c r="E44" s="6"/>
      <c r="F44" s="6"/>
      <c r="G44" s="27"/>
      <c r="H44" s="6"/>
      <c r="I44" s="6"/>
      <c r="J44" s="6"/>
      <c r="K44" s="6"/>
      <c r="L44" s="6"/>
      <c r="M44" s="8">
        <v>0</v>
      </c>
      <c r="N44" s="8"/>
      <c r="O44" s="8">
        <v>0</v>
      </c>
      <c r="P44" s="35"/>
    </row>
    <row r="45" spans="1:16" x14ac:dyDescent="0.2">
      <c r="A45" s="18"/>
      <c r="B45" s="10" t="s">
        <v>22</v>
      </c>
      <c r="C45" s="10" t="s">
        <v>34</v>
      </c>
      <c r="D45" s="6"/>
      <c r="E45" s="6"/>
      <c r="F45" s="6"/>
      <c r="G45" s="27"/>
      <c r="H45" s="6"/>
      <c r="I45" s="6"/>
      <c r="J45" s="6"/>
      <c r="K45" s="6"/>
      <c r="L45" s="6"/>
      <c r="M45" s="8">
        <v>692.31</v>
      </c>
      <c r="N45" s="8"/>
      <c r="O45" s="8">
        <v>692.31</v>
      </c>
      <c r="P45" s="35"/>
    </row>
    <row r="46" spans="1:16" x14ac:dyDescent="0.2">
      <c r="A46" s="18" t="s">
        <v>48</v>
      </c>
      <c r="C46" s="20" t="s">
        <v>49</v>
      </c>
      <c r="D46" s="25"/>
      <c r="E46" s="25"/>
      <c r="F46" s="25"/>
      <c r="G46" s="26"/>
      <c r="H46" s="25"/>
      <c r="I46" s="25"/>
      <c r="J46" s="25"/>
      <c r="K46" s="25"/>
      <c r="L46" s="25"/>
      <c r="M46" s="3">
        <f>M47+M48+M49+M50+M51+M52</f>
        <v>1384463.87</v>
      </c>
      <c r="N46" s="3">
        <f>N47+N48+N49+N50+N51+N52</f>
        <v>0</v>
      </c>
      <c r="O46" s="3">
        <f>O47+O48+O49+O50+O51+O52</f>
        <v>1384463.87</v>
      </c>
      <c r="P46" s="35"/>
    </row>
    <row r="47" spans="1:16" s="29" customFormat="1" x14ac:dyDescent="0.2">
      <c r="A47" s="18"/>
      <c r="B47" s="10" t="s">
        <v>2</v>
      </c>
      <c r="C47" s="10" t="s">
        <v>50</v>
      </c>
      <c r="D47" s="6"/>
      <c r="E47" s="6"/>
      <c r="F47" s="6"/>
      <c r="G47" s="6"/>
      <c r="H47" s="6"/>
      <c r="I47" s="6"/>
      <c r="J47" s="6"/>
      <c r="K47" s="6"/>
      <c r="L47" s="6"/>
      <c r="M47" s="8"/>
      <c r="N47" s="8"/>
      <c r="O47" s="8"/>
      <c r="P47" s="36"/>
    </row>
    <row r="48" spans="1:16" x14ac:dyDescent="0.2">
      <c r="A48" s="28"/>
      <c r="B48" s="29" t="s">
        <v>6</v>
      </c>
      <c r="C48" s="29" t="s">
        <v>51</v>
      </c>
      <c r="D48" s="30"/>
      <c r="E48" s="30"/>
      <c r="F48" s="30"/>
      <c r="G48" s="30"/>
      <c r="H48" s="30"/>
      <c r="I48" s="30"/>
      <c r="J48" s="30"/>
      <c r="K48" s="30"/>
      <c r="L48" s="30"/>
      <c r="M48" s="8"/>
      <c r="N48" s="8"/>
      <c r="O48" s="8"/>
      <c r="P48" s="35"/>
    </row>
    <row r="49" spans="1:16" x14ac:dyDescent="0.2">
      <c r="A49" s="18"/>
      <c r="B49" s="10" t="s">
        <v>7</v>
      </c>
      <c r="C49" s="10" t="s">
        <v>52</v>
      </c>
      <c r="D49" s="6"/>
      <c r="E49" s="6"/>
      <c r="F49" s="6"/>
      <c r="G49" s="6"/>
      <c r="H49" s="6"/>
      <c r="I49" s="6"/>
      <c r="J49" s="6"/>
      <c r="K49" s="6"/>
      <c r="L49" s="6"/>
      <c r="M49" s="8"/>
      <c r="N49" s="8"/>
      <c r="O49" s="8"/>
      <c r="P49" s="35"/>
    </row>
    <row r="50" spans="1:16" x14ac:dyDescent="0.2">
      <c r="A50" s="18"/>
      <c r="B50" s="10" t="s">
        <v>8</v>
      </c>
      <c r="C50" s="10" t="s">
        <v>53</v>
      </c>
      <c r="D50" s="6"/>
      <c r="E50" s="6"/>
      <c r="F50" s="6"/>
      <c r="G50" s="6"/>
      <c r="H50" s="6"/>
      <c r="I50" s="6"/>
      <c r="J50" s="6"/>
      <c r="K50" s="6"/>
      <c r="L50" s="6"/>
      <c r="M50" s="8"/>
      <c r="N50" s="8"/>
      <c r="O50" s="8"/>
      <c r="P50" s="35"/>
    </row>
    <row r="51" spans="1:16" x14ac:dyDescent="0.2">
      <c r="A51" s="18"/>
      <c r="B51" s="10" t="s">
        <v>15</v>
      </c>
      <c r="C51" s="10" t="s">
        <v>54</v>
      </c>
      <c r="D51" s="6"/>
      <c r="E51" s="6"/>
      <c r="F51" s="6"/>
      <c r="G51" s="6"/>
      <c r="H51" s="6"/>
      <c r="I51" s="6"/>
      <c r="J51" s="6"/>
      <c r="K51" s="6"/>
      <c r="L51" s="6"/>
      <c r="M51" s="8">
        <v>864178.63</v>
      </c>
      <c r="N51" s="8"/>
      <c r="O51" s="8">
        <v>864178.63</v>
      </c>
      <c r="P51" s="35"/>
    </row>
    <row r="52" spans="1:16" x14ac:dyDescent="0.2">
      <c r="A52" s="18"/>
      <c r="B52" s="10" t="s">
        <v>22</v>
      </c>
      <c r="C52" s="10" t="s">
        <v>23</v>
      </c>
      <c r="D52" s="6"/>
      <c r="E52" s="6"/>
      <c r="F52" s="6"/>
      <c r="G52" s="6"/>
      <c r="H52" s="6"/>
      <c r="I52" s="6"/>
      <c r="J52" s="6"/>
      <c r="K52" s="6"/>
      <c r="L52" s="6"/>
      <c r="M52" s="8">
        <v>520285.24</v>
      </c>
      <c r="N52" s="8"/>
      <c r="O52" s="8">
        <v>520285.24</v>
      </c>
      <c r="P52" s="35"/>
    </row>
    <row r="53" spans="1:16" x14ac:dyDescent="0.2">
      <c r="A53" s="18" t="s">
        <v>55</v>
      </c>
      <c r="C53" s="20" t="s">
        <v>56</v>
      </c>
      <c r="D53" s="25"/>
      <c r="E53" s="25"/>
      <c r="F53" s="25"/>
      <c r="G53" s="25"/>
      <c r="H53" s="25"/>
      <c r="I53" s="25"/>
      <c r="J53" s="25"/>
      <c r="K53" s="25"/>
      <c r="L53" s="25"/>
      <c r="M53" s="3">
        <f>M54+M55+M56</f>
        <v>736783.85</v>
      </c>
      <c r="N53" s="3">
        <f>N54+N55+N56</f>
        <v>0</v>
      </c>
      <c r="O53" s="3">
        <f>O54+O55+O56</f>
        <v>736783.85</v>
      </c>
      <c r="P53" s="35"/>
    </row>
    <row r="54" spans="1:16" s="29" customFormat="1" x14ac:dyDescent="0.2">
      <c r="A54" s="18"/>
      <c r="B54" s="10" t="s">
        <v>2</v>
      </c>
      <c r="C54" s="10" t="s">
        <v>57</v>
      </c>
      <c r="D54" s="6"/>
      <c r="E54" s="6"/>
      <c r="F54" s="6"/>
      <c r="G54" s="6"/>
      <c r="H54" s="6"/>
      <c r="I54" s="6"/>
      <c r="J54" s="6"/>
      <c r="K54" s="6"/>
      <c r="L54" s="6"/>
      <c r="M54" s="8"/>
      <c r="N54" s="8"/>
      <c r="O54" s="8"/>
      <c r="P54" s="36"/>
    </row>
    <row r="55" spans="1:16" x14ac:dyDescent="0.2">
      <c r="A55" s="28"/>
      <c r="B55" s="29" t="s">
        <v>6</v>
      </c>
      <c r="C55" s="29" t="s">
        <v>58</v>
      </c>
      <c r="D55" s="30"/>
      <c r="E55" s="30"/>
      <c r="F55" s="30"/>
      <c r="G55" s="30"/>
      <c r="H55" s="30"/>
      <c r="I55" s="30"/>
      <c r="J55" s="30"/>
      <c r="K55" s="30"/>
      <c r="L55" s="30"/>
      <c r="M55" s="8"/>
      <c r="N55" s="8"/>
      <c r="O55" s="8"/>
      <c r="P55" s="35"/>
    </row>
    <row r="56" spans="1:16" x14ac:dyDescent="0.2">
      <c r="A56" s="18"/>
      <c r="B56" s="10" t="s">
        <v>7</v>
      </c>
      <c r="C56" s="10" t="s">
        <v>59</v>
      </c>
      <c r="D56" s="6"/>
      <c r="E56" s="6"/>
      <c r="F56" s="6"/>
      <c r="G56" s="6"/>
      <c r="H56" s="6"/>
      <c r="I56" s="6"/>
      <c r="J56" s="6"/>
      <c r="K56" s="6"/>
      <c r="L56" s="6"/>
      <c r="M56" s="8">
        <v>736783.85</v>
      </c>
      <c r="N56" s="8"/>
      <c r="O56" s="8">
        <v>736783.85</v>
      </c>
      <c r="P56" s="35"/>
    </row>
    <row r="57" spans="1:16" x14ac:dyDescent="0.2">
      <c r="A57" s="61" t="s">
        <v>60</v>
      </c>
      <c r="B57" s="61"/>
      <c r="C57" s="61"/>
      <c r="D57" s="61"/>
      <c r="E57" s="4"/>
      <c r="F57" s="4"/>
      <c r="G57" s="4"/>
      <c r="H57" s="4"/>
      <c r="I57" s="4"/>
      <c r="J57" s="4"/>
      <c r="K57" s="4"/>
      <c r="L57" s="4"/>
      <c r="M57" s="9">
        <f>M35-M39+M46-M53</f>
        <v>-1408054.81</v>
      </c>
      <c r="N57" s="9">
        <f>N35-N39+N46-N53</f>
        <v>0</v>
      </c>
      <c r="O57" s="9">
        <f>O35-O39+O46-O53</f>
        <v>-1408054.81</v>
      </c>
      <c r="P57" s="35"/>
    </row>
    <row r="58" spans="1:16" x14ac:dyDescent="0.2">
      <c r="A58" s="37" t="s">
        <v>68</v>
      </c>
    </row>
    <row r="59" spans="1:16" x14ac:dyDescent="0.2">
      <c r="A59" s="37" t="s">
        <v>69</v>
      </c>
      <c r="M59" s="10">
        <v>-1408054.81</v>
      </c>
      <c r="O59" s="10">
        <v>-1408054.81</v>
      </c>
      <c r="P59" s="35"/>
    </row>
    <row r="60" spans="1:16" x14ac:dyDescent="0.2">
      <c r="A60" s="38" t="s">
        <v>70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1:16" x14ac:dyDescent="0.2">
      <c r="A61" s="39" t="s">
        <v>71</v>
      </c>
      <c r="M61" s="20">
        <f>M57-M60</f>
        <v>-1408054.81</v>
      </c>
      <c r="O61" s="20">
        <f>O57-O60</f>
        <v>-1408054.81</v>
      </c>
    </row>
  </sheetData>
  <mergeCells count="14">
    <mergeCell ref="B3:C3"/>
    <mergeCell ref="A57:D57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81AFA61C-B1ED-47CC-A675-A206083842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8DE4D-D562-4AAC-9830-7E7D0756E8A5}">
  <dimension ref="A1:P61"/>
  <sheetViews>
    <sheetView topLeftCell="A34" workbookViewId="0">
      <selection activeCell="O58" sqref="O58"/>
    </sheetView>
  </sheetViews>
  <sheetFormatPr defaultRowHeight="12.75" x14ac:dyDescent="0.2"/>
  <cols>
    <col min="1" max="1" width="5.42578125" style="14" customWidth="1"/>
    <col min="2" max="2" width="2.42578125" style="14" customWidth="1"/>
    <col min="3" max="3" width="29.42578125" style="14" customWidth="1"/>
    <col min="4" max="4" width="15.5703125" style="14" customWidth="1"/>
    <col min="5" max="5" width="12.85546875" style="14" bestFit="1" customWidth="1"/>
    <col min="6" max="6" width="17.28515625" style="14" customWidth="1"/>
    <col min="7" max="8" width="14" style="14" bestFit="1" customWidth="1"/>
    <col min="9" max="9" width="13.28515625" style="14" bestFit="1" customWidth="1"/>
    <col min="10" max="11" width="9.28515625" style="14" bestFit="1" customWidth="1"/>
    <col min="12" max="12" width="13.85546875" style="14" bestFit="1" customWidth="1"/>
    <col min="13" max="13" width="16.7109375" style="14" customWidth="1"/>
    <col min="14" max="14" width="11.140625" style="14" customWidth="1"/>
    <col min="15" max="15" width="19.42578125" style="14" customWidth="1"/>
    <col min="16" max="16384" width="9.140625" style="14"/>
  </cols>
  <sheetData>
    <row r="1" spans="1:15" x14ac:dyDescent="0.2">
      <c r="A1" s="13"/>
      <c r="C1" s="15" t="s">
        <v>78</v>
      </c>
      <c r="D1" s="62" t="s">
        <v>37</v>
      </c>
      <c r="E1" s="62" t="s">
        <v>38</v>
      </c>
      <c r="F1" s="62" t="s">
        <v>75</v>
      </c>
      <c r="G1" s="62" t="s">
        <v>74</v>
      </c>
      <c r="H1" s="62" t="s">
        <v>39</v>
      </c>
      <c r="I1" s="62" t="s">
        <v>40</v>
      </c>
      <c r="J1" s="62" t="s">
        <v>61</v>
      </c>
      <c r="K1" s="62" t="s">
        <v>66</v>
      </c>
      <c r="L1" s="62" t="s">
        <v>62</v>
      </c>
      <c r="M1" s="62" t="s">
        <v>63</v>
      </c>
      <c r="N1" s="62" t="s">
        <v>64</v>
      </c>
      <c r="O1" s="62" t="s">
        <v>65</v>
      </c>
    </row>
    <row r="2" spans="1:15" x14ac:dyDescent="0.2">
      <c r="A2" s="13"/>
      <c r="B2" s="13"/>
      <c r="C2" s="58" t="s">
        <v>67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x14ac:dyDescent="0.2">
      <c r="A3" s="13" t="s">
        <v>1</v>
      </c>
      <c r="B3" s="63" t="s">
        <v>0</v>
      </c>
      <c r="C3" s="63"/>
      <c r="D3" s="1">
        <f t="shared" ref="D3:N3" si="0">D4+D5+D6+D7+D14+D21</f>
        <v>257544249</v>
      </c>
      <c r="E3" s="1">
        <f t="shared" si="0"/>
        <v>20229871</v>
      </c>
      <c r="F3" s="1">
        <f t="shared" si="0"/>
        <v>122998978</v>
      </c>
      <c r="G3" s="1">
        <f t="shared" si="0"/>
        <v>455964853</v>
      </c>
      <c r="H3" s="1">
        <f t="shared" si="0"/>
        <v>19325706</v>
      </c>
      <c r="I3" s="1">
        <f t="shared" si="0"/>
        <v>34655063</v>
      </c>
      <c r="J3" s="1">
        <f t="shared" si="0"/>
        <v>0</v>
      </c>
      <c r="K3" s="1">
        <f t="shared" si="0"/>
        <v>0</v>
      </c>
      <c r="L3" s="1">
        <f t="shared" si="0"/>
        <v>316962508</v>
      </c>
      <c r="M3" s="1">
        <f>D3+E3+F3+G3+H3+I3+J3+K3+L3</f>
        <v>1227681228</v>
      </c>
      <c r="N3" s="1">
        <f t="shared" si="0"/>
        <v>0</v>
      </c>
      <c r="O3" s="1">
        <f t="shared" ref="O3:O34" si="1">M3+N3</f>
        <v>1227681228</v>
      </c>
    </row>
    <row r="4" spans="1:15" x14ac:dyDescent="0.2">
      <c r="A4" s="13"/>
      <c r="B4" s="14" t="s">
        <v>2</v>
      </c>
      <c r="C4" s="14" t="s">
        <v>4</v>
      </c>
      <c r="D4" s="42">
        <v>146689217</v>
      </c>
      <c r="E4" s="42">
        <v>14172538</v>
      </c>
      <c r="F4" s="42">
        <v>56981458</v>
      </c>
      <c r="G4" s="42">
        <v>264137926</v>
      </c>
      <c r="H4" s="42">
        <v>12559055</v>
      </c>
      <c r="I4" s="42">
        <v>19590363</v>
      </c>
      <c r="J4" s="42">
        <v>0</v>
      </c>
      <c r="K4" s="42">
        <v>0</v>
      </c>
      <c r="L4" s="42">
        <v>146526160</v>
      </c>
      <c r="M4" s="2">
        <f>D4+E4+F4+G4+H4+I4+J4+K4+L4</f>
        <v>660656717</v>
      </c>
      <c r="N4" s="42">
        <v>0</v>
      </c>
      <c r="O4" s="2">
        <f t="shared" si="1"/>
        <v>660656717</v>
      </c>
    </row>
    <row r="5" spans="1:15" x14ac:dyDescent="0.2">
      <c r="A5" s="13"/>
      <c r="B5" s="14" t="s">
        <v>6</v>
      </c>
      <c r="C5" s="14" t="s">
        <v>3</v>
      </c>
      <c r="D5" s="42">
        <v>26047308</v>
      </c>
      <c r="E5" s="42">
        <v>3281937</v>
      </c>
      <c r="F5" s="42">
        <v>11757748</v>
      </c>
      <c r="G5" s="42">
        <v>57083990</v>
      </c>
      <c r="H5" s="42">
        <v>2261706</v>
      </c>
      <c r="I5" s="42">
        <v>4379394</v>
      </c>
      <c r="J5" s="42">
        <v>0</v>
      </c>
      <c r="K5" s="42">
        <v>0</v>
      </c>
      <c r="L5" s="42">
        <v>26391880</v>
      </c>
      <c r="M5" s="2">
        <f t="shared" ref="M5:M34" si="2">D5+E5+F5+G5+H5+I5+J5+K5+L5</f>
        <v>131203963</v>
      </c>
      <c r="N5" s="42">
        <v>0</v>
      </c>
      <c r="O5" s="2">
        <f t="shared" si="1"/>
        <v>131203963</v>
      </c>
    </row>
    <row r="6" spans="1:15" x14ac:dyDescent="0.2">
      <c r="A6" s="13"/>
      <c r="B6" s="14" t="s">
        <v>7</v>
      </c>
      <c r="C6" s="14" t="s">
        <v>5</v>
      </c>
      <c r="D6" s="42">
        <v>13888992</v>
      </c>
      <c r="E6" s="42">
        <v>804987</v>
      </c>
      <c r="F6" s="42">
        <v>35824657</v>
      </c>
      <c r="G6" s="42">
        <v>79254593</v>
      </c>
      <c r="H6" s="42">
        <v>10690</v>
      </c>
      <c r="I6" s="42">
        <v>4592325</v>
      </c>
      <c r="J6" s="42">
        <v>0</v>
      </c>
      <c r="K6" s="42">
        <v>0</v>
      </c>
      <c r="L6" s="42">
        <v>88981512</v>
      </c>
      <c r="M6" s="2">
        <f t="shared" si="2"/>
        <v>223357756</v>
      </c>
      <c r="N6" s="42">
        <v>0</v>
      </c>
      <c r="O6" s="2">
        <f t="shared" si="1"/>
        <v>223357756</v>
      </c>
    </row>
    <row r="7" spans="1:15" x14ac:dyDescent="0.2">
      <c r="A7" s="13"/>
      <c r="B7" s="14" t="s">
        <v>8</v>
      </c>
      <c r="C7" s="14" t="s">
        <v>9</v>
      </c>
      <c r="D7" s="3">
        <f t="shared" ref="D7:L7" si="3">D8+D9+D10+D11+D12+D13</f>
        <v>0</v>
      </c>
      <c r="E7" s="3">
        <f t="shared" si="3"/>
        <v>0</v>
      </c>
      <c r="F7" s="3">
        <f t="shared" si="3"/>
        <v>0</v>
      </c>
      <c r="G7" s="3">
        <f t="shared" si="3"/>
        <v>0</v>
      </c>
      <c r="H7" s="3">
        <f t="shared" si="3"/>
        <v>0</v>
      </c>
      <c r="I7" s="3">
        <f t="shared" si="3"/>
        <v>0</v>
      </c>
      <c r="J7" s="3">
        <f t="shared" si="3"/>
        <v>0</v>
      </c>
      <c r="K7" s="3">
        <f t="shared" si="3"/>
        <v>0</v>
      </c>
      <c r="L7" s="3">
        <f t="shared" si="3"/>
        <v>0</v>
      </c>
      <c r="M7" s="3">
        <f>D7+E7+F7+G7+H7+I7+J7+K7+L7</f>
        <v>0</v>
      </c>
      <c r="N7" s="46">
        <v>0</v>
      </c>
      <c r="O7" s="3">
        <f t="shared" si="1"/>
        <v>0</v>
      </c>
    </row>
    <row r="8" spans="1:15" x14ac:dyDescent="0.2">
      <c r="A8" s="13"/>
      <c r="C8" s="14" t="s">
        <v>10</v>
      </c>
      <c r="D8" s="42">
        <v>0</v>
      </c>
      <c r="E8" s="42"/>
      <c r="F8" s="42"/>
      <c r="G8" s="42"/>
      <c r="H8" s="42"/>
      <c r="I8" s="42"/>
      <c r="J8" s="42"/>
      <c r="K8" s="42"/>
      <c r="L8" s="42"/>
      <c r="M8" s="2">
        <f t="shared" si="2"/>
        <v>0</v>
      </c>
      <c r="N8" s="42">
        <v>0</v>
      </c>
      <c r="O8" s="2">
        <f t="shared" si="1"/>
        <v>0</v>
      </c>
    </row>
    <row r="9" spans="1:15" x14ac:dyDescent="0.2">
      <c r="A9" s="13"/>
      <c r="C9" s="14" t="s">
        <v>11</v>
      </c>
      <c r="D9" s="42">
        <v>0</v>
      </c>
      <c r="E9" s="42">
        <v>0</v>
      </c>
      <c r="F9" s="42"/>
      <c r="G9" s="42"/>
      <c r="H9" s="42"/>
      <c r="I9" s="42"/>
      <c r="J9" s="42"/>
      <c r="K9" s="42"/>
      <c r="L9" s="42"/>
      <c r="M9" s="2">
        <f t="shared" si="2"/>
        <v>0</v>
      </c>
      <c r="N9" s="42">
        <v>0</v>
      </c>
      <c r="O9" s="2">
        <f t="shared" si="1"/>
        <v>0</v>
      </c>
    </row>
    <row r="10" spans="1:15" x14ac:dyDescent="0.2">
      <c r="A10" s="13"/>
      <c r="C10" s="14" t="s">
        <v>12</v>
      </c>
      <c r="D10" s="42">
        <v>0</v>
      </c>
      <c r="E10" s="42"/>
      <c r="F10" s="42"/>
      <c r="G10" s="42"/>
      <c r="H10" s="42"/>
      <c r="I10" s="42"/>
      <c r="J10" s="42"/>
      <c r="K10" s="42"/>
      <c r="L10" s="42"/>
      <c r="M10" s="2">
        <f t="shared" si="2"/>
        <v>0</v>
      </c>
      <c r="N10" s="42">
        <v>0</v>
      </c>
      <c r="O10" s="2">
        <f t="shared" si="1"/>
        <v>0</v>
      </c>
    </row>
    <row r="11" spans="1:15" x14ac:dyDescent="0.2">
      <c r="A11" s="13"/>
      <c r="C11" s="14" t="s">
        <v>13</v>
      </c>
      <c r="D11" s="42">
        <v>0</v>
      </c>
      <c r="E11" s="42"/>
      <c r="F11" s="42"/>
      <c r="G11" s="42"/>
      <c r="H11" s="42"/>
      <c r="I11" s="42"/>
      <c r="J11" s="42"/>
      <c r="K11" s="42"/>
      <c r="L11" s="42"/>
      <c r="M11" s="2">
        <f t="shared" si="2"/>
        <v>0</v>
      </c>
      <c r="N11" s="42">
        <v>0</v>
      </c>
      <c r="O11" s="2">
        <f t="shared" si="1"/>
        <v>0</v>
      </c>
    </row>
    <row r="12" spans="1:15" x14ac:dyDescent="0.2">
      <c r="A12" s="13"/>
      <c r="C12" s="14" t="s">
        <v>14</v>
      </c>
      <c r="D12" s="42">
        <v>0</v>
      </c>
      <c r="E12" s="42"/>
      <c r="F12" s="42"/>
      <c r="G12" s="42"/>
      <c r="H12" s="42"/>
      <c r="I12" s="42"/>
      <c r="J12" s="42"/>
      <c r="K12" s="42"/>
      <c r="L12" s="42"/>
      <c r="M12" s="2">
        <f t="shared" si="2"/>
        <v>0</v>
      </c>
      <c r="N12" s="42">
        <v>0</v>
      </c>
      <c r="O12" s="2">
        <f t="shared" si="1"/>
        <v>0</v>
      </c>
    </row>
    <row r="13" spans="1:15" x14ac:dyDescent="0.2">
      <c r="A13" s="13"/>
      <c r="C13" s="14" t="s">
        <v>76</v>
      </c>
      <c r="D13" s="42">
        <v>0</v>
      </c>
      <c r="E13" s="42"/>
      <c r="F13" s="42"/>
      <c r="G13" s="42"/>
      <c r="H13" s="42"/>
      <c r="I13" s="42"/>
      <c r="J13" s="42"/>
      <c r="K13" s="42"/>
      <c r="L13" s="42"/>
      <c r="M13" s="2">
        <f t="shared" si="2"/>
        <v>0</v>
      </c>
      <c r="N13" s="42">
        <v>0</v>
      </c>
      <c r="O13" s="2">
        <f t="shared" si="1"/>
        <v>0</v>
      </c>
    </row>
    <row r="14" spans="1:15" x14ac:dyDescent="0.2">
      <c r="A14" s="13"/>
      <c r="B14" s="14" t="s">
        <v>15</v>
      </c>
      <c r="C14" s="14" t="s">
        <v>16</v>
      </c>
      <c r="D14" s="3">
        <f t="shared" ref="D14:L14" si="4">D15+D16+D17+D18+D19+D20</f>
        <v>70918732</v>
      </c>
      <c r="E14" s="3">
        <f t="shared" si="4"/>
        <v>1970409</v>
      </c>
      <c r="F14" s="3">
        <f t="shared" si="4"/>
        <v>18435115</v>
      </c>
      <c r="G14" s="3">
        <f t="shared" si="4"/>
        <v>55488344</v>
      </c>
      <c r="H14" s="3">
        <f t="shared" si="4"/>
        <v>4494255</v>
      </c>
      <c r="I14" s="3">
        <f t="shared" si="4"/>
        <v>6092981</v>
      </c>
      <c r="J14" s="3">
        <f t="shared" si="4"/>
        <v>0</v>
      </c>
      <c r="K14" s="3">
        <f t="shared" si="4"/>
        <v>0</v>
      </c>
      <c r="L14" s="3">
        <f t="shared" si="4"/>
        <v>55062956</v>
      </c>
      <c r="M14" s="3">
        <f>D14+E14+F14+G14+H14+I14+J14+K14+L14</f>
        <v>212462792</v>
      </c>
      <c r="N14" s="46">
        <v>0</v>
      </c>
      <c r="O14" s="3">
        <f t="shared" si="1"/>
        <v>212462792</v>
      </c>
    </row>
    <row r="15" spans="1:15" x14ac:dyDescent="0.2">
      <c r="A15" s="13"/>
      <c r="C15" s="14" t="s">
        <v>17</v>
      </c>
      <c r="D15" s="42">
        <v>53663118</v>
      </c>
      <c r="E15" s="42">
        <v>2451335</v>
      </c>
      <c r="F15" s="42">
        <v>14989500</v>
      </c>
      <c r="G15" s="42">
        <v>60266535</v>
      </c>
      <c r="H15" s="42">
        <v>4481529</v>
      </c>
      <c r="I15" s="42">
        <v>3949672</v>
      </c>
      <c r="J15" s="42">
        <v>0</v>
      </c>
      <c r="K15" s="42">
        <v>0</v>
      </c>
      <c r="L15" s="42">
        <v>52269447</v>
      </c>
      <c r="M15" s="2">
        <f t="shared" si="2"/>
        <v>192071136</v>
      </c>
      <c r="N15" s="42">
        <v>0</v>
      </c>
      <c r="O15" s="2">
        <f t="shared" si="1"/>
        <v>192071136</v>
      </c>
    </row>
    <row r="16" spans="1:15" x14ac:dyDescent="0.2">
      <c r="A16" s="13"/>
      <c r="C16" s="14" t="s">
        <v>18</v>
      </c>
      <c r="D16" s="42">
        <v>17255614</v>
      </c>
      <c r="E16" s="42">
        <v>-480926</v>
      </c>
      <c r="F16" s="42">
        <v>3445615</v>
      </c>
      <c r="G16" s="42">
        <v>-4778191</v>
      </c>
      <c r="H16" s="42">
        <v>12726</v>
      </c>
      <c r="I16" s="42">
        <v>2143309</v>
      </c>
      <c r="J16" s="42">
        <v>0</v>
      </c>
      <c r="K16" s="42">
        <v>0</v>
      </c>
      <c r="L16" s="42">
        <v>2793509</v>
      </c>
      <c r="M16" s="2">
        <f t="shared" si="2"/>
        <v>20391656</v>
      </c>
      <c r="N16" s="42">
        <v>0</v>
      </c>
      <c r="O16" s="2">
        <f t="shared" si="1"/>
        <v>20391656</v>
      </c>
    </row>
    <row r="17" spans="1:15" x14ac:dyDescent="0.2">
      <c r="A17" s="13"/>
      <c r="C17" s="14" t="s">
        <v>19</v>
      </c>
      <c r="D17" s="42">
        <v>0</v>
      </c>
      <c r="E17" s="42"/>
      <c r="F17" s="42"/>
      <c r="G17" s="42"/>
      <c r="H17" s="42"/>
      <c r="I17" s="42"/>
      <c r="J17" s="42"/>
      <c r="K17" s="42"/>
      <c r="L17" s="42"/>
      <c r="M17" s="2">
        <f t="shared" si="2"/>
        <v>0</v>
      </c>
      <c r="N17" s="42">
        <v>0</v>
      </c>
      <c r="O17" s="2">
        <f t="shared" si="1"/>
        <v>0</v>
      </c>
    </row>
    <row r="18" spans="1:15" x14ac:dyDescent="0.2">
      <c r="A18" s="13"/>
      <c r="C18" s="14" t="s">
        <v>20</v>
      </c>
      <c r="D18" s="42">
        <v>0</v>
      </c>
      <c r="E18" s="42"/>
      <c r="F18" s="42"/>
      <c r="G18" s="42"/>
      <c r="H18" s="42"/>
      <c r="I18" s="42"/>
      <c r="J18" s="42"/>
      <c r="K18" s="42"/>
      <c r="L18" s="42"/>
      <c r="M18" s="2">
        <f t="shared" si="2"/>
        <v>0</v>
      </c>
      <c r="N18" s="42">
        <v>0</v>
      </c>
      <c r="O18" s="2">
        <f t="shared" si="1"/>
        <v>0</v>
      </c>
    </row>
    <row r="19" spans="1:15" x14ac:dyDescent="0.2">
      <c r="A19" s="13"/>
      <c r="C19" s="14" t="s">
        <v>21</v>
      </c>
      <c r="D19" s="42"/>
      <c r="E19" s="42"/>
      <c r="F19" s="42"/>
      <c r="G19" s="42"/>
      <c r="H19" s="42"/>
      <c r="I19" s="42"/>
      <c r="J19" s="42"/>
      <c r="K19" s="42"/>
      <c r="L19" s="42"/>
      <c r="M19" s="2">
        <f t="shared" si="2"/>
        <v>0</v>
      </c>
      <c r="N19" s="42">
        <v>0</v>
      </c>
      <c r="O19" s="2">
        <f t="shared" si="1"/>
        <v>0</v>
      </c>
    </row>
    <row r="20" spans="1:15" x14ac:dyDescent="0.2">
      <c r="A20" s="13"/>
      <c r="C20" s="14" t="s">
        <v>72</v>
      </c>
      <c r="D20" s="42">
        <v>0</v>
      </c>
      <c r="E20" s="42"/>
      <c r="F20" s="42"/>
      <c r="G20" s="42"/>
      <c r="H20" s="42"/>
      <c r="I20" s="42"/>
      <c r="J20" s="42"/>
      <c r="K20" s="42"/>
      <c r="L20" s="42"/>
      <c r="M20" s="2">
        <f t="shared" si="2"/>
        <v>0</v>
      </c>
      <c r="N20" s="42">
        <v>0</v>
      </c>
      <c r="O20" s="2">
        <f t="shared" si="1"/>
        <v>0</v>
      </c>
    </row>
    <row r="21" spans="1:15" x14ac:dyDescent="0.2">
      <c r="A21" s="13"/>
      <c r="B21" s="14" t="s">
        <v>22</v>
      </c>
      <c r="C21" s="14" t="s">
        <v>23</v>
      </c>
      <c r="D21" s="42"/>
      <c r="E21" s="42"/>
      <c r="F21" s="42"/>
      <c r="G21" s="42"/>
      <c r="H21" s="42"/>
      <c r="I21" s="42"/>
      <c r="J21" s="42"/>
      <c r="K21" s="42"/>
      <c r="L21" s="42"/>
      <c r="M21" s="2">
        <f t="shared" si="2"/>
        <v>0</v>
      </c>
      <c r="N21" s="42">
        <v>0</v>
      </c>
      <c r="O21" s="2">
        <f t="shared" si="1"/>
        <v>0</v>
      </c>
    </row>
    <row r="22" spans="1:15" x14ac:dyDescent="0.2">
      <c r="A22" s="13" t="s">
        <v>24</v>
      </c>
      <c r="C22" s="20" t="s">
        <v>25</v>
      </c>
      <c r="D22" s="3">
        <f t="shared" ref="D22:L22" si="5">D23+D24+D25+D26+D34</f>
        <v>248407612</v>
      </c>
      <c r="E22" s="3">
        <f t="shared" si="5"/>
        <v>18704190</v>
      </c>
      <c r="F22" s="3">
        <f t="shared" si="5"/>
        <v>119156198</v>
      </c>
      <c r="G22" s="3">
        <f t="shared" si="5"/>
        <v>442797488</v>
      </c>
      <c r="H22" s="3">
        <f t="shared" si="5"/>
        <v>19162012</v>
      </c>
      <c r="I22" s="3">
        <f t="shared" si="5"/>
        <v>32363250</v>
      </c>
      <c r="J22" s="3">
        <f t="shared" si="5"/>
        <v>0</v>
      </c>
      <c r="K22" s="3">
        <f t="shared" si="5"/>
        <v>0</v>
      </c>
      <c r="L22" s="3">
        <f t="shared" si="5"/>
        <v>304172518</v>
      </c>
      <c r="M22" s="3">
        <f>D22+E22+F22+G22+H22+I22+J22+K22+L22</f>
        <v>1184763268</v>
      </c>
      <c r="N22" s="46"/>
      <c r="O22" s="3">
        <f t="shared" si="1"/>
        <v>1184763268</v>
      </c>
    </row>
    <row r="23" spans="1:15" x14ac:dyDescent="0.2">
      <c r="A23" s="13"/>
      <c r="B23" s="14" t="s">
        <v>2</v>
      </c>
      <c r="C23" s="14" t="s">
        <v>26</v>
      </c>
      <c r="D23" s="42">
        <v>146689217</v>
      </c>
      <c r="E23" s="42">
        <v>14172538</v>
      </c>
      <c r="F23" s="42">
        <v>56981458</v>
      </c>
      <c r="G23" s="42">
        <v>264137926</v>
      </c>
      <c r="H23" s="42">
        <v>12559055</v>
      </c>
      <c r="I23" s="42">
        <v>19590363</v>
      </c>
      <c r="J23" s="42">
        <v>0</v>
      </c>
      <c r="K23" s="42">
        <v>0</v>
      </c>
      <c r="L23" s="42">
        <v>146526160</v>
      </c>
      <c r="M23" s="2">
        <f t="shared" si="2"/>
        <v>660656717</v>
      </c>
      <c r="N23" s="42">
        <v>0</v>
      </c>
      <c r="O23" s="2">
        <f t="shared" si="1"/>
        <v>660656717</v>
      </c>
    </row>
    <row r="24" spans="1:15" x14ac:dyDescent="0.2">
      <c r="A24" s="13"/>
      <c r="B24" s="14" t="s">
        <v>6</v>
      </c>
      <c r="C24" s="14" t="s">
        <v>27</v>
      </c>
      <c r="D24" s="42">
        <v>15842087</v>
      </c>
      <c r="E24" s="42">
        <v>1702848</v>
      </c>
      <c r="F24" s="42">
        <v>7824772</v>
      </c>
      <c r="G24" s="42">
        <v>42685325</v>
      </c>
      <c r="H24" s="42">
        <v>2064496</v>
      </c>
      <c r="I24" s="42">
        <v>2083919</v>
      </c>
      <c r="J24" s="42">
        <v>0</v>
      </c>
      <c r="K24" s="42">
        <v>0</v>
      </c>
      <c r="L24" s="42">
        <v>12879654</v>
      </c>
      <c r="M24" s="2">
        <f t="shared" si="2"/>
        <v>85083101</v>
      </c>
      <c r="N24" s="42">
        <v>0</v>
      </c>
      <c r="O24" s="2">
        <f t="shared" si="1"/>
        <v>85083101</v>
      </c>
    </row>
    <row r="25" spans="1:15" x14ac:dyDescent="0.2">
      <c r="A25" s="13"/>
      <c r="B25" s="14" t="s">
        <v>7</v>
      </c>
      <c r="C25" s="14" t="s">
        <v>28</v>
      </c>
      <c r="D25" s="42">
        <v>13888992</v>
      </c>
      <c r="E25" s="42">
        <v>804987</v>
      </c>
      <c r="F25" s="42">
        <v>35824657</v>
      </c>
      <c r="G25" s="42">
        <v>79254592</v>
      </c>
      <c r="H25" s="42">
        <v>10691</v>
      </c>
      <c r="I25" s="42">
        <v>4592325</v>
      </c>
      <c r="J25" s="42">
        <v>0</v>
      </c>
      <c r="K25" s="42">
        <v>0</v>
      </c>
      <c r="L25" s="42">
        <v>88981512</v>
      </c>
      <c r="M25" s="2">
        <f t="shared" si="2"/>
        <v>223357756</v>
      </c>
      <c r="N25" s="42">
        <v>0</v>
      </c>
      <c r="O25" s="2">
        <f t="shared" si="1"/>
        <v>223357756</v>
      </c>
    </row>
    <row r="26" spans="1:15" x14ac:dyDescent="0.2">
      <c r="A26" s="13"/>
      <c r="B26" s="14" t="s">
        <v>8</v>
      </c>
      <c r="C26" s="14" t="s">
        <v>29</v>
      </c>
      <c r="D26" s="3">
        <f t="shared" ref="D26:L26" si="6">D27+D28+D29+D30+D31+D32+D33</f>
        <v>70918732</v>
      </c>
      <c r="E26" s="3">
        <f t="shared" si="6"/>
        <v>1970409</v>
      </c>
      <c r="F26" s="3">
        <f t="shared" si="6"/>
        <v>18435115</v>
      </c>
      <c r="G26" s="3">
        <f t="shared" si="6"/>
        <v>55488344</v>
      </c>
      <c r="H26" s="3">
        <f t="shared" si="6"/>
        <v>4494255</v>
      </c>
      <c r="I26" s="3">
        <f t="shared" si="6"/>
        <v>6092981</v>
      </c>
      <c r="J26" s="3">
        <f t="shared" si="6"/>
        <v>0</v>
      </c>
      <c r="K26" s="3">
        <f t="shared" si="6"/>
        <v>0</v>
      </c>
      <c r="L26" s="3">
        <f t="shared" si="6"/>
        <v>55062956</v>
      </c>
      <c r="M26" s="3">
        <f>D26+E26+F26+G26+H26+I26+J26+K26+L26</f>
        <v>212462792</v>
      </c>
      <c r="N26" s="46">
        <v>0</v>
      </c>
      <c r="O26" s="3">
        <f t="shared" si="1"/>
        <v>212462792</v>
      </c>
    </row>
    <row r="27" spans="1:15" x14ac:dyDescent="0.2">
      <c r="A27" s="13"/>
      <c r="C27" s="14" t="s">
        <v>10</v>
      </c>
      <c r="D27" s="42">
        <v>53663118</v>
      </c>
      <c r="E27" s="42">
        <v>2451335</v>
      </c>
      <c r="F27" s="42">
        <v>14989500</v>
      </c>
      <c r="G27" s="42">
        <v>60266535</v>
      </c>
      <c r="H27" s="42">
        <v>4481529</v>
      </c>
      <c r="I27" s="42">
        <v>3949672</v>
      </c>
      <c r="J27" s="42">
        <v>0</v>
      </c>
      <c r="K27" s="42">
        <v>0</v>
      </c>
      <c r="L27" s="42">
        <v>52269447</v>
      </c>
      <c r="M27" s="2">
        <f t="shared" si="2"/>
        <v>192071136</v>
      </c>
      <c r="N27" s="42">
        <v>0</v>
      </c>
      <c r="O27" s="2">
        <f t="shared" si="1"/>
        <v>192071136</v>
      </c>
    </row>
    <row r="28" spans="1:15" x14ac:dyDescent="0.2">
      <c r="A28" s="13"/>
      <c r="C28" s="14" t="s">
        <v>11</v>
      </c>
      <c r="D28" s="42">
        <v>17255614</v>
      </c>
      <c r="E28" s="42">
        <v>-480926</v>
      </c>
      <c r="F28" s="42">
        <v>3445615</v>
      </c>
      <c r="G28" s="42">
        <v>-4778191</v>
      </c>
      <c r="H28" s="42">
        <v>12726</v>
      </c>
      <c r="I28" s="42">
        <v>2143309</v>
      </c>
      <c r="J28" s="42">
        <v>0</v>
      </c>
      <c r="K28" s="42">
        <v>0</v>
      </c>
      <c r="L28" s="42">
        <v>2793509</v>
      </c>
      <c r="M28" s="2">
        <f t="shared" si="2"/>
        <v>20391656</v>
      </c>
      <c r="N28" s="42">
        <v>0</v>
      </c>
      <c r="O28" s="2">
        <f t="shared" si="1"/>
        <v>20391656</v>
      </c>
    </row>
    <row r="29" spans="1:15" x14ac:dyDescent="0.2">
      <c r="A29" s="13"/>
      <c r="C29" s="14" t="s">
        <v>73</v>
      </c>
      <c r="D29" s="42">
        <v>0</v>
      </c>
      <c r="E29" s="42"/>
      <c r="F29" s="42"/>
      <c r="G29" s="42"/>
      <c r="H29" s="42"/>
      <c r="I29" s="42"/>
      <c r="J29" s="42"/>
      <c r="K29" s="42"/>
      <c r="L29" s="42"/>
      <c r="M29" s="2">
        <f t="shared" si="2"/>
        <v>0</v>
      </c>
      <c r="N29" s="42">
        <v>0</v>
      </c>
      <c r="O29" s="2">
        <f t="shared" si="1"/>
        <v>0</v>
      </c>
    </row>
    <row r="30" spans="1:15" x14ac:dyDescent="0.2">
      <c r="A30" s="13"/>
      <c r="C30" s="14" t="s">
        <v>30</v>
      </c>
      <c r="D30" s="42"/>
      <c r="E30" s="42"/>
      <c r="F30" s="42"/>
      <c r="G30" s="42"/>
      <c r="H30" s="42"/>
      <c r="I30" s="42"/>
      <c r="J30" s="42"/>
      <c r="K30" s="42"/>
      <c r="L30" s="42"/>
      <c r="M30" s="2">
        <f t="shared" si="2"/>
        <v>0</v>
      </c>
      <c r="N30" s="42">
        <v>0</v>
      </c>
      <c r="O30" s="2">
        <f t="shared" si="1"/>
        <v>0</v>
      </c>
    </row>
    <row r="31" spans="1:15" x14ac:dyDescent="0.2">
      <c r="A31" s="13"/>
      <c r="C31" s="14" t="s">
        <v>31</v>
      </c>
      <c r="D31" s="42"/>
      <c r="E31" s="42"/>
      <c r="F31" s="42"/>
      <c r="G31" s="42"/>
      <c r="H31" s="42"/>
      <c r="I31" s="42"/>
      <c r="J31" s="42"/>
      <c r="K31" s="42"/>
      <c r="L31" s="42"/>
      <c r="M31" s="2">
        <f t="shared" si="2"/>
        <v>0</v>
      </c>
      <c r="N31" s="42">
        <v>0</v>
      </c>
      <c r="O31" s="2">
        <f t="shared" si="1"/>
        <v>0</v>
      </c>
    </row>
    <row r="32" spans="1:15" x14ac:dyDescent="0.2">
      <c r="A32" s="13"/>
      <c r="C32" s="14" t="s">
        <v>32</v>
      </c>
      <c r="D32" s="42"/>
      <c r="E32" s="42"/>
      <c r="F32" s="42"/>
      <c r="G32" s="42"/>
      <c r="H32" s="42"/>
      <c r="I32" s="42"/>
      <c r="J32" s="42"/>
      <c r="K32" s="42"/>
      <c r="L32" s="42"/>
      <c r="M32" s="2">
        <f t="shared" si="2"/>
        <v>0</v>
      </c>
      <c r="N32" s="42">
        <v>0</v>
      </c>
      <c r="O32" s="2">
        <f t="shared" si="1"/>
        <v>0</v>
      </c>
    </row>
    <row r="33" spans="1:16" x14ac:dyDescent="0.2">
      <c r="A33" s="13"/>
      <c r="C33" s="14" t="s">
        <v>33</v>
      </c>
      <c r="D33" s="42">
        <v>0</v>
      </c>
      <c r="E33" s="42"/>
      <c r="F33" s="42"/>
      <c r="G33" s="42"/>
      <c r="H33" s="42"/>
      <c r="I33" s="42"/>
      <c r="J33" s="42"/>
      <c r="K33" s="42"/>
      <c r="L33" s="42"/>
      <c r="M33" s="2">
        <f t="shared" si="2"/>
        <v>0</v>
      </c>
      <c r="N33" s="42">
        <v>0</v>
      </c>
      <c r="O33" s="2">
        <f t="shared" si="1"/>
        <v>0</v>
      </c>
    </row>
    <row r="34" spans="1:16" x14ac:dyDescent="0.2">
      <c r="A34" s="13"/>
      <c r="B34" s="14" t="s">
        <v>15</v>
      </c>
      <c r="C34" s="14" t="s">
        <v>34</v>
      </c>
      <c r="D34" s="42">
        <v>1068584</v>
      </c>
      <c r="E34" s="42">
        <v>53408</v>
      </c>
      <c r="F34" s="42">
        <v>90196</v>
      </c>
      <c r="G34" s="42">
        <v>1231301</v>
      </c>
      <c r="H34" s="42">
        <v>33515</v>
      </c>
      <c r="I34" s="42">
        <v>3662</v>
      </c>
      <c r="J34" s="42">
        <v>0</v>
      </c>
      <c r="K34" s="42">
        <v>0</v>
      </c>
      <c r="L34" s="42">
        <v>722236</v>
      </c>
      <c r="M34" s="2">
        <f t="shared" si="2"/>
        <v>3202902</v>
      </c>
      <c r="N34" s="42">
        <v>0</v>
      </c>
      <c r="O34" s="2">
        <f t="shared" si="1"/>
        <v>3202902</v>
      </c>
    </row>
    <row r="35" spans="1:16" x14ac:dyDescent="0.2">
      <c r="A35" s="47" t="s">
        <v>35</v>
      </c>
      <c r="B35" s="43"/>
      <c r="C35" s="22" t="s">
        <v>36</v>
      </c>
      <c r="D35" s="48">
        <f t="shared" ref="D35:O35" si="7">D3-D22</f>
        <v>9136637</v>
      </c>
      <c r="E35" s="48">
        <f t="shared" si="7"/>
        <v>1525681</v>
      </c>
      <c r="F35" s="48">
        <f t="shared" si="7"/>
        <v>3842780</v>
      </c>
      <c r="G35" s="48">
        <f t="shared" si="7"/>
        <v>13167365</v>
      </c>
      <c r="H35" s="48">
        <f t="shared" si="7"/>
        <v>163694</v>
      </c>
      <c r="I35" s="48">
        <f t="shared" si="7"/>
        <v>2291813</v>
      </c>
      <c r="J35" s="48">
        <f t="shared" si="7"/>
        <v>0</v>
      </c>
      <c r="K35" s="48">
        <f t="shared" si="7"/>
        <v>0</v>
      </c>
      <c r="L35" s="48">
        <f t="shared" si="7"/>
        <v>12789990</v>
      </c>
      <c r="M35" s="48">
        <f t="shared" si="7"/>
        <v>42917960</v>
      </c>
      <c r="N35" s="48">
        <f t="shared" si="7"/>
        <v>0</v>
      </c>
      <c r="O35" s="48">
        <f t="shared" si="7"/>
        <v>42917960</v>
      </c>
    </row>
    <row r="36" spans="1:16" x14ac:dyDescent="0.2">
      <c r="A36" s="13"/>
      <c r="C36" s="20"/>
      <c r="D36" s="49"/>
      <c r="E36" s="49"/>
      <c r="F36" s="49"/>
      <c r="G36" s="49"/>
      <c r="H36" s="49"/>
      <c r="I36" s="49"/>
      <c r="J36" s="49"/>
      <c r="K36" s="49"/>
      <c r="L36" s="49"/>
      <c r="M36" s="5"/>
      <c r="N36" s="49"/>
      <c r="O36" s="5"/>
    </row>
    <row r="37" spans="1:16" x14ac:dyDescent="0.2">
      <c r="A37" s="13"/>
      <c r="C37" s="20"/>
      <c r="D37" s="49"/>
      <c r="E37" s="49"/>
      <c r="F37" s="49"/>
      <c r="G37" s="49"/>
      <c r="H37" s="49"/>
      <c r="I37" s="49"/>
      <c r="J37" s="49"/>
      <c r="K37" s="49"/>
      <c r="L37" s="49"/>
      <c r="M37" s="5"/>
      <c r="N37" s="49"/>
      <c r="O37" s="5"/>
    </row>
    <row r="38" spans="1:16" x14ac:dyDescent="0.2">
      <c r="A38" s="13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</row>
    <row r="39" spans="1:16" x14ac:dyDescent="0.2">
      <c r="A39" s="13" t="s">
        <v>41</v>
      </c>
      <c r="C39" s="20" t="s">
        <v>42</v>
      </c>
      <c r="D39" s="50"/>
      <c r="E39" s="50"/>
      <c r="F39" s="50"/>
      <c r="G39" s="51"/>
      <c r="H39" s="50"/>
      <c r="I39" s="50"/>
      <c r="J39" s="50"/>
      <c r="K39" s="50"/>
      <c r="L39" s="50"/>
      <c r="M39" s="7">
        <f>M40+M41+M42+M43+M44+M45</f>
        <v>64102868.599999994</v>
      </c>
      <c r="N39" s="7">
        <f>N40+N41+N42+N43+N44+N45</f>
        <v>0</v>
      </c>
      <c r="O39" s="3">
        <f>O40+O41+O42+O43+O44+O45</f>
        <v>64102868.599999994</v>
      </c>
      <c r="P39" s="59"/>
    </row>
    <row r="40" spans="1:16" x14ac:dyDescent="0.2">
      <c r="A40" s="13"/>
      <c r="B40" s="14" t="s">
        <v>2</v>
      </c>
      <c r="C40" s="14" t="s">
        <v>43</v>
      </c>
      <c r="D40" s="50"/>
      <c r="E40" s="50"/>
      <c r="F40" s="50"/>
      <c r="G40" s="51"/>
      <c r="H40" s="50"/>
      <c r="I40" s="50"/>
      <c r="J40" s="50"/>
      <c r="K40" s="50"/>
      <c r="L40" s="50"/>
      <c r="M40" s="42">
        <v>53979839.560000002</v>
      </c>
      <c r="N40" s="42"/>
      <c r="O40" s="42">
        <v>53979839.560000002</v>
      </c>
      <c r="P40" s="59"/>
    </row>
    <row r="41" spans="1:16" x14ac:dyDescent="0.2">
      <c r="A41" s="13"/>
      <c r="B41" s="14" t="s">
        <v>6</v>
      </c>
      <c r="C41" s="14" t="s">
        <v>44</v>
      </c>
      <c r="D41" s="50"/>
      <c r="E41" s="50"/>
      <c r="F41" s="50"/>
      <c r="G41" s="51"/>
      <c r="H41" s="50"/>
      <c r="I41" s="50"/>
      <c r="J41" s="50"/>
      <c r="K41" s="50"/>
      <c r="L41" s="50"/>
      <c r="M41" s="42">
        <v>9054138.9100000001</v>
      </c>
      <c r="N41" s="42"/>
      <c r="O41" s="42">
        <v>9054138.9100000001</v>
      </c>
      <c r="P41" s="59"/>
    </row>
    <row r="42" spans="1:16" x14ac:dyDescent="0.2">
      <c r="A42" s="13"/>
      <c r="B42" s="14" t="s">
        <v>7</v>
      </c>
      <c r="C42" s="14" t="s">
        <v>45</v>
      </c>
      <c r="D42" s="50"/>
      <c r="E42" s="50"/>
      <c r="F42" s="50"/>
      <c r="G42" s="51"/>
      <c r="H42" s="50"/>
      <c r="I42" s="50"/>
      <c r="J42" s="50"/>
      <c r="K42" s="50"/>
      <c r="L42" s="50"/>
      <c r="M42" s="42">
        <v>220568.16</v>
      </c>
      <c r="N42" s="42"/>
      <c r="O42" s="42">
        <v>220568.16</v>
      </c>
      <c r="P42" s="59"/>
    </row>
    <row r="43" spans="1:16" x14ac:dyDescent="0.2">
      <c r="A43" s="13"/>
      <c r="B43" s="14" t="s">
        <v>8</v>
      </c>
      <c r="C43" s="14" t="s">
        <v>46</v>
      </c>
      <c r="D43" s="50"/>
      <c r="E43" s="50"/>
      <c r="F43" s="50"/>
      <c r="G43" s="51"/>
      <c r="H43" s="50"/>
      <c r="I43" s="50"/>
      <c r="J43" s="50"/>
      <c r="K43" s="50"/>
      <c r="L43" s="50"/>
      <c r="M43" s="42">
        <v>848321.97</v>
      </c>
      <c r="N43" s="42"/>
      <c r="O43" s="42">
        <v>848321.97</v>
      </c>
      <c r="P43" s="59"/>
    </row>
    <row r="44" spans="1:16" x14ac:dyDescent="0.2">
      <c r="A44" s="13"/>
      <c r="B44" s="14" t="s">
        <v>15</v>
      </c>
      <c r="C44" s="14" t="s">
        <v>47</v>
      </c>
      <c r="D44" s="50"/>
      <c r="E44" s="50"/>
      <c r="F44" s="50"/>
      <c r="G44" s="51"/>
      <c r="H44" s="50"/>
      <c r="I44" s="50"/>
      <c r="J44" s="50"/>
      <c r="K44" s="50"/>
      <c r="L44" s="50"/>
      <c r="M44" s="42">
        <v>0</v>
      </c>
      <c r="N44" s="42"/>
      <c r="O44" s="42">
        <v>0</v>
      </c>
      <c r="P44" s="59"/>
    </row>
    <row r="45" spans="1:16" x14ac:dyDescent="0.2">
      <c r="A45" s="13"/>
      <c r="B45" s="14" t="s">
        <v>22</v>
      </c>
      <c r="C45" s="14" t="s">
        <v>34</v>
      </c>
      <c r="D45" s="50"/>
      <c r="E45" s="50"/>
      <c r="F45" s="50"/>
      <c r="G45" s="51"/>
      <c r="H45" s="50"/>
      <c r="I45" s="50"/>
      <c r="J45" s="50"/>
      <c r="K45" s="50"/>
      <c r="L45" s="50"/>
      <c r="M45" s="42">
        <v>0</v>
      </c>
      <c r="N45" s="42"/>
      <c r="O45" s="42">
        <v>0</v>
      </c>
      <c r="P45" s="59"/>
    </row>
    <row r="46" spans="1:16" x14ac:dyDescent="0.2">
      <c r="A46" s="13" t="s">
        <v>48</v>
      </c>
      <c r="C46" s="20" t="s">
        <v>49</v>
      </c>
      <c r="D46" s="50"/>
      <c r="E46" s="50"/>
      <c r="F46" s="50"/>
      <c r="G46" s="51"/>
      <c r="H46" s="50"/>
      <c r="I46" s="50"/>
      <c r="J46" s="50"/>
      <c r="K46" s="50"/>
      <c r="L46" s="50"/>
      <c r="M46" s="3">
        <f>M47+M48+M49+M50+M51+M52</f>
        <v>71055109.879999995</v>
      </c>
      <c r="N46" s="3">
        <f>N47+N48+N49+N50+N51+N52</f>
        <v>0</v>
      </c>
      <c r="O46" s="3">
        <f>O47+O48+O49+O50+O51+O52</f>
        <v>71055109.879999995</v>
      </c>
      <c r="P46" s="59"/>
    </row>
    <row r="47" spans="1:16" x14ac:dyDescent="0.2">
      <c r="A47" s="13"/>
      <c r="B47" s="14" t="s">
        <v>2</v>
      </c>
      <c r="C47" s="14" t="s">
        <v>50</v>
      </c>
      <c r="D47" s="50"/>
      <c r="E47" s="50"/>
      <c r="F47" s="50"/>
      <c r="G47" s="50"/>
      <c r="H47" s="50"/>
      <c r="I47" s="50"/>
      <c r="J47" s="50"/>
      <c r="K47" s="50"/>
      <c r="L47" s="50"/>
      <c r="M47" s="42">
        <v>17975613.510000002</v>
      </c>
      <c r="N47" s="42"/>
      <c r="O47" s="42">
        <v>17975613.510000002</v>
      </c>
      <c r="P47" s="59"/>
    </row>
    <row r="48" spans="1:16" x14ac:dyDescent="0.2">
      <c r="A48" s="13"/>
      <c r="B48" s="14" t="s">
        <v>6</v>
      </c>
      <c r="C48" s="14" t="s">
        <v>51</v>
      </c>
      <c r="D48" s="50"/>
      <c r="E48" s="50"/>
      <c r="F48" s="50"/>
      <c r="G48" s="50"/>
      <c r="H48" s="50"/>
      <c r="I48" s="50"/>
      <c r="J48" s="50"/>
      <c r="K48" s="50"/>
      <c r="L48" s="50"/>
      <c r="M48" s="42"/>
      <c r="N48" s="42"/>
      <c r="O48" s="42"/>
      <c r="P48" s="59"/>
    </row>
    <row r="49" spans="1:16" x14ac:dyDescent="0.2">
      <c r="A49" s="13"/>
      <c r="B49" s="14" t="s">
        <v>7</v>
      </c>
      <c r="C49" s="14" t="s">
        <v>52</v>
      </c>
      <c r="D49" s="50"/>
      <c r="E49" s="50"/>
      <c r="F49" s="50"/>
      <c r="G49" s="50"/>
      <c r="H49" s="50"/>
      <c r="I49" s="50"/>
      <c r="J49" s="50"/>
      <c r="K49" s="50"/>
      <c r="L49" s="50"/>
      <c r="M49" s="42"/>
      <c r="N49" s="42"/>
      <c r="O49" s="42"/>
      <c r="P49" s="59"/>
    </row>
    <row r="50" spans="1:16" x14ac:dyDescent="0.2">
      <c r="A50" s="13"/>
      <c r="B50" s="14" t="s">
        <v>8</v>
      </c>
      <c r="C50" s="14" t="s">
        <v>53</v>
      </c>
      <c r="D50" s="50"/>
      <c r="E50" s="50"/>
      <c r="F50" s="50"/>
      <c r="G50" s="50"/>
      <c r="H50" s="50"/>
      <c r="I50" s="50"/>
      <c r="J50" s="50"/>
      <c r="K50" s="50"/>
      <c r="L50" s="50"/>
      <c r="M50" s="42"/>
      <c r="N50" s="42"/>
      <c r="O50" s="42"/>
      <c r="P50" s="59"/>
    </row>
    <row r="51" spans="1:16" x14ac:dyDescent="0.2">
      <c r="A51" s="13"/>
      <c r="B51" s="14" t="s">
        <v>15</v>
      </c>
      <c r="C51" s="14" t="s">
        <v>54</v>
      </c>
      <c r="D51" s="50"/>
      <c r="E51" s="50"/>
      <c r="F51" s="50"/>
      <c r="G51" s="50"/>
      <c r="H51" s="50"/>
      <c r="I51" s="50"/>
      <c r="J51" s="50"/>
      <c r="K51" s="50"/>
      <c r="L51" s="50"/>
      <c r="M51" s="42">
        <v>53065468.740000002</v>
      </c>
      <c r="N51" s="42"/>
      <c r="O51" s="42">
        <v>53065468.740000002</v>
      </c>
      <c r="P51" s="59"/>
    </row>
    <row r="52" spans="1:16" x14ac:dyDescent="0.2">
      <c r="A52" s="13"/>
      <c r="B52" s="14" t="s">
        <v>22</v>
      </c>
      <c r="C52" s="14" t="s">
        <v>23</v>
      </c>
      <c r="D52" s="50"/>
      <c r="E52" s="50"/>
      <c r="F52" s="50"/>
      <c r="G52" s="50"/>
      <c r="H52" s="50"/>
      <c r="I52" s="50"/>
      <c r="J52" s="50"/>
      <c r="K52" s="50"/>
      <c r="L52" s="50"/>
      <c r="M52" s="42">
        <v>14027.63</v>
      </c>
      <c r="N52" s="42"/>
      <c r="O52" s="42">
        <v>14027.63</v>
      </c>
      <c r="P52" s="59"/>
    </row>
    <row r="53" spans="1:16" x14ac:dyDescent="0.2">
      <c r="A53" s="13" t="s">
        <v>55</v>
      </c>
      <c r="C53" s="20" t="s">
        <v>56</v>
      </c>
      <c r="D53" s="50"/>
      <c r="E53" s="50"/>
      <c r="F53" s="50"/>
      <c r="G53" s="50"/>
      <c r="H53" s="50"/>
      <c r="I53" s="50"/>
      <c r="J53" s="50"/>
      <c r="K53" s="50"/>
      <c r="L53" s="50"/>
      <c r="M53" s="3">
        <f>M54+M55+M56</f>
        <v>12487811.710000001</v>
      </c>
      <c r="N53" s="3">
        <f>N54+N55+N56</f>
        <v>0</v>
      </c>
      <c r="O53" s="3">
        <f>O54+O55+O56</f>
        <v>12487811.710000001</v>
      </c>
      <c r="P53" s="59"/>
    </row>
    <row r="54" spans="1:16" x14ac:dyDescent="0.2">
      <c r="A54" s="13"/>
      <c r="B54" s="14" t="s">
        <v>2</v>
      </c>
      <c r="C54" s="14" t="s">
        <v>57</v>
      </c>
      <c r="D54" s="50"/>
      <c r="E54" s="50"/>
      <c r="F54" s="50"/>
      <c r="G54" s="50"/>
      <c r="H54" s="50"/>
      <c r="I54" s="50"/>
      <c r="J54" s="50"/>
      <c r="K54" s="50"/>
      <c r="L54" s="50"/>
      <c r="M54" s="42">
        <v>0</v>
      </c>
      <c r="N54" s="42"/>
      <c r="O54" s="42">
        <v>0</v>
      </c>
      <c r="P54" s="59"/>
    </row>
    <row r="55" spans="1:16" x14ac:dyDescent="0.2">
      <c r="A55" s="13"/>
      <c r="B55" s="14" t="s">
        <v>6</v>
      </c>
      <c r="C55" s="14" t="s">
        <v>58</v>
      </c>
      <c r="D55" s="50"/>
      <c r="E55" s="50"/>
      <c r="F55" s="50"/>
      <c r="G55" s="50"/>
      <c r="H55" s="50"/>
      <c r="I55" s="50"/>
      <c r="J55" s="50"/>
      <c r="K55" s="50"/>
      <c r="L55" s="50"/>
      <c r="M55" s="42">
        <v>205759.71</v>
      </c>
      <c r="N55" s="42"/>
      <c r="O55" s="42">
        <v>205759.71</v>
      </c>
      <c r="P55" s="59"/>
    </row>
    <row r="56" spans="1:16" x14ac:dyDescent="0.2">
      <c r="A56" s="13"/>
      <c r="B56" s="14" t="s">
        <v>7</v>
      </c>
      <c r="C56" s="14" t="s">
        <v>59</v>
      </c>
      <c r="D56" s="50"/>
      <c r="E56" s="50"/>
      <c r="F56" s="50"/>
      <c r="G56" s="50"/>
      <c r="H56" s="50"/>
      <c r="I56" s="50"/>
      <c r="J56" s="50"/>
      <c r="K56" s="50"/>
      <c r="L56" s="50"/>
      <c r="M56" s="42">
        <v>12282052</v>
      </c>
      <c r="N56" s="42"/>
      <c r="O56" s="42">
        <v>12282052</v>
      </c>
      <c r="P56" s="59"/>
    </row>
    <row r="57" spans="1:16" x14ac:dyDescent="0.2">
      <c r="A57" s="61" t="s">
        <v>60</v>
      </c>
      <c r="B57" s="61"/>
      <c r="C57" s="61"/>
      <c r="D57" s="61"/>
      <c r="E57" s="48"/>
      <c r="F57" s="48"/>
      <c r="G57" s="48"/>
      <c r="H57" s="48"/>
      <c r="I57" s="48"/>
      <c r="J57" s="48"/>
      <c r="K57" s="48"/>
      <c r="L57" s="48"/>
      <c r="M57" s="9">
        <v>37588149.090000004</v>
      </c>
      <c r="N57" s="9">
        <f>N35-N39+N46-N53</f>
        <v>0</v>
      </c>
      <c r="O57" s="9">
        <v>37588149.090000004</v>
      </c>
      <c r="P57" s="59"/>
    </row>
    <row r="58" spans="1:16" x14ac:dyDescent="0.2">
      <c r="A58" s="20" t="s">
        <v>68</v>
      </c>
      <c r="M58" s="14">
        <v>0</v>
      </c>
      <c r="O58" s="14">
        <v>0</v>
      </c>
    </row>
    <row r="59" spans="1:16" x14ac:dyDescent="0.2">
      <c r="A59" s="20" t="s">
        <v>69</v>
      </c>
      <c r="M59" s="14">
        <v>37588149.090000004</v>
      </c>
      <c r="O59" s="14">
        <v>37588149.090000004</v>
      </c>
      <c r="P59" s="59"/>
    </row>
    <row r="60" spans="1:16" x14ac:dyDescent="0.2">
      <c r="A60" s="52" t="s">
        <v>70</v>
      </c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>
        <v>205759.71</v>
      </c>
      <c r="N60" s="43"/>
      <c r="O60" s="43">
        <v>205759.71</v>
      </c>
    </row>
    <row r="61" spans="1:16" x14ac:dyDescent="0.2">
      <c r="A61" s="53" t="s">
        <v>71</v>
      </c>
      <c r="M61" s="54">
        <v>37382387.859999999</v>
      </c>
      <c r="O61" s="20">
        <f>M61</f>
        <v>37382387.859999999</v>
      </c>
    </row>
  </sheetData>
  <mergeCells count="14">
    <mergeCell ref="B3:C3"/>
    <mergeCell ref="A57:D57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E9883A73-12A1-40AD-BD4B-F889583104D1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5AB64-C9C1-4EE8-9E75-4D8A62EADEBA}">
  <dimension ref="A1:P62"/>
  <sheetViews>
    <sheetView topLeftCell="A21" workbookViewId="0">
      <selection activeCell="O60" sqref="O60"/>
    </sheetView>
  </sheetViews>
  <sheetFormatPr defaultRowHeight="12.75" x14ac:dyDescent="0.2"/>
  <cols>
    <col min="1" max="1" width="5.42578125" style="10" customWidth="1"/>
    <col min="2" max="2" width="2.42578125" style="10" customWidth="1"/>
    <col min="3" max="3" width="29.42578125" style="10" customWidth="1"/>
    <col min="4" max="4" width="15.5703125" style="10" customWidth="1"/>
    <col min="5" max="5" width="12.85546875" style="10" bestFit="1" customWidth="1"/>
    <col min="6" max="6" width="12.85546875" style="10" customWidth="1"/>
    <col min="7" max="8" width="14" style="10" bestFit="1" customWidth="1"/>
    <col min="9" max="9" width="13.28515625" style="10" bestFit="1" customWidth="1"/>
    <col min="10" max="11" width="9.28515625" style="10" bestFit="1" customWidth="1"/>
    <col min="12" max="12" width="10.28515625" style="10" bestFit="1" customWidth="1"/>
    <col min="13" max="13" width="13.7109375" style="10" customWidth="1"/>
    <col min="14" max="14" width="11.140625" style="10" customWidth="1"/>
    <col min="15" max="15" width="19.42578125" style="10" customWidth="1"/>
    <col min="16" max="16384" width="9.140625" style="10"/>
  </cols>
  <sheetData>
    <row r="1" spans="1:15" s="14" customFormat="1" x14ac:dyDescent="0.2">
      <c r="A1" s="13"/>
      <c r="C1" s="15" t="s">
        <v>95</v>
      </c>
      <c r="D1" s="62" t="s">
        <v>37</v>
      </c>
      <c r="E1" s="62" t="s">
        <v>38</v>
      </c>
      <c r="F1" s="62" t="s">
        <v>75</v>
      </c>
      <c r="G1" s="62" t="s">
        <v>74</v>
      </c>
      <c r="H1" s="62" t="s">
        <v>39</v>
      </c>
      <c r="I1" s="62" t="s">
        <v>40</v>
      </c>
      <c r="J1" s="62" t="s">
        <v>61</v>
      </c>
      <c r="K1" s="62" t="s">
        <v>66</v>
      </c>
      <c r="L1" s="62" t="s">
        <v>62</v>
      </c>
      <c r="M1" s="62" t="s">
        <v>63</v>
      </c>
      <c r="N1" s="62" t="s">
        <v>64</v>
      </c>
      <c r="O1" s="62" t="s">
        <v>65</v>
      </c>
    </row>
    <row r="2" spans="1:15" s="14" customFormat="1" x14ac:dyDescent="0.2">
      <c r="A2" s="13"/>
      <c r="B2" s="13"/>
      <c r="C2" s="33" t="s">
        <v>67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s="17" customFormat="1" x14ac:dyDescent="0.2">
      <c r="A3" s="13" t="s">
        <v>1</v>
      </c>
      <c r="B3" s="63" t="s">
        <v>0</v>
      </c>
      <c r="C3" s="63"/>
      <c r="D3" s="1">
        <f t="shared" ref="D3:N3" si="0">D4+D5+D6+D7+D14+D21</f>
        <v>6866278.9400000004</v>
      </c>
      <c r="E3" s="1">
        <f t="shared" si="0"/>
        <v>0</v>
      </c>
      <c r="F3" s="1">
        <f t="shared" si="0"/>
        <v>24786902.240000002</v>
      </c>
      <c r="G3" s="1">
        <f t="shared" si="0"/>
        <v>32387432.719999999</v>
      </c>
      <c r="H3" s="1">
        <f t="shared" si="0"/>
        <v>31411</v>
      </c>
      <c r="I3" s="1">
        <f t="shared" si="0"/>
        <v>4765.71</v>
      </c>
      <c r="J3" s="1">
        <f t="shared" si="0"/>
        <v>0</v>
      </c>
      <c r="K3" s="1">
        <f t="shared" si="0"/>
        <v>0</v>
      </c>
      <c r="L3" s="1">
        <f t="shared" si="0"/>
        <v>0</v>
      </c>
      <c r="M3" s="1">
        <f>D3+E3+F3+G3+H3+I3+J3+K3+L3</f>
        <v>64076790.610000007</v>
      </c>
      <c r="N3" s="1">
        <f t="shared" si="0"/>
        <v>0</v>
      </c>
      <c r="O3" s="1">
        <f t="shared" ref="O3:O34" si="1">M3+N3</f>
        <v>64076790.610000007</v>
      </c>
    </row>
    <row r="4" spans="1:15" x14ac:dyDescent="0.2">
      <c r="A4" s="16"/>
      <c r="B4" s="17" t="s">
        <v>2</v>
      </c>
      <c r="C4" s="17" t="s">
        <v>4</v>
      </c>
      <c r="D4" s="8">
        <v>5657570.3600000003</v>
      </c>
      <c r="E4" s="8">
        <v>0</v>
      </c>
      <c r="F4" s="8">
        <v>20083377.539999999</v>
      </c>
      <c r="G4" s="8">
        <v>22421504.399999999</v>
      </c>
      <c r="H4" s="8">
        <v>22889.5</v>
      </c>
      <c r="I4" s="8">
        <v>4751.32</v>
      </c>
      <c r="J4" s="34">
        <v>0</v>
      </c>
      <c r="K4" s="34">
        <v>0</v>
      </c>
      <c r="L4" s="8">
        <v>0</v>
      </c>
      <c r="M4" s="2">
        <f>D4+E4+F4+G4+H4+I4+J4+K4+L4</f>
        <v>48190093.119999997</v>
      </c>
      <c r="N4" s="8">
        <v>0</v>
      </c>
      <c r="O4" s="2">
        <f t="shared" si="1"/>
        <v>48190093.119999997</v>
      </c>
    </row>
    <row r="5" spans="1:15" x14ac:dyDescent="0.2">
      <c r="A5" s="18"/>
      <c r="B5" s="10" t="s">
        <v>6</v>
      </c>
      <c r="C5" s="10" t="s">
        <v>3</v>
      </c>
      <c r="D5" s="8"/>
      <c r="E5" s="8"/>
      <c r="F5" s="8"/>
      <c r="G5" s="8"/>
      <c r="H5" s="8"/>
      <c r="I5" s="8"/>
      <c r="J5" s="8"/>
      <c r="K5" s="8"/>
      <c r="L5" s="8"/>
      <c r="M5" s="2">
        <f t="shared" ref="M5:M34" si="2">D5+E5+F5+G5+H5+I5+J5+K5+L5</f>
        <v>0</v>
      </c>
      <c r="N5" s="8">
        <v>0</v>
      </c>
      <c r="O5" s="2">
        <f t="shared" si="1"/>
        <v>0</v>
      </c>
    </row>
    <row r="6" spans="1:15" x14ac:dyDescent="0.2">
      <c r="A6" s="18"/>
      <c r="B6" s="10" t="s">
        <v>7</v>
      </c>
      <c r="C6" s="10" t="s">
        <v>5</v>
      </c>
      <c r="D6" s="8"/>
      <c r="E6" s="8"/>
      <c r="F6" s="8"/>
      <c r="G6" s="8"/>
      <c r="H6" s="8"/>
      <c r="I6" s="8"/>
      <c r="J6" s="8"/>
      <c r="K6" s="8"/>
      <c r="L6" s="8"/>
      <c r="M6" s="2">
        <f t="shared" si="2"/>
        <v>0</v>
      </c>
      <c r="N6" s="8">
        <v>0</v>
      </c>
      <c r="O6" s="2">
        <f t="shared" si="1"/>
        <v>0</v>
      </c>
    </row>
    <row r="7" spans="1:15" x14ac:dyDescent="0.2">
      <c r="A7" s="18"/>
      <c r="B7" s="10" t="s">
        <v>8</v>
      </c>
      <c r="C7" s="10" t="s">
        <v>9</v>
      </c>
      <c r="D7" s="3">
        <f t="shared" ref="D7:L7" si="3">D8+D9+D10+D11+D12+D13</f>
        <v>708808.26</v>
      </c>
      <c r="E7" s="3">
        <f t="shared" si="3"/>
        <v>0</v>
      </c>
      <c r="F7" s="3">
        <f t="shared" si="3"/>
        <v>2166826.69</v>
      </c>
      <c r="G7" s="3">
        <f t="shared" si="3"/>
        <v>4081402.0700000003</v>
      </c>
      <c r="H7" s="3">
        <f t="shared" si="3"/>
        <v>7887.17</v>
      </c>
      <c r="I7" s="3">
        <f t="shared" si="3"/>
        <v>0</v>
      </c>
      <c r="J7" s="3">
        <f t="shared" si="3"/>
        <v>0</v>
      </c>
      <c r="K7" s="3">
        <f t="shared" si="3"/>
        <v>0</v>
      </c>
      <c r="L7" s="3">
        <f t="shared" si="3"/>
        <v>0</v>
      </c>
      <c r="M7" s="3">
        <f>D7+E7+F7+G7+H7+I7+J7+K7+L7</f>
        <v>6964924.1900000004</v>
      </c>
      <c r="N7" s="19">
        <v>0</v>
      </c>
      <c r="O7" s="3">
        <f t="shared" si="1"/>
        <v>6964924.1900000004</v>
      </c>
    </row>
    <row r="8" spans="1:15" x14ac:dyDescent="0.2">
      <c r="A8" s="18"/>
      <c r="C8" s="10" t="s">
        <v>10</v>
      </c>
      <c r="D8" s="8">
        <v>467561.51</v>
      </c>
      <c r="E8" s="8">
        <v>0</v>
      </c>
      <c r="F8" s="8">
        <v>0</v>
      </c>
      <c r="G8" s="8">
        <v>18329.12</v>
      </c>
      <c r="H8" s="8">
        <v>1527.14</v>
      </c>
      <c r="I8" s="8">
        <v>0</v>
      </c>
      <c r="J8" s="8">
        <v>0</v>
      </c>
      <c r="K8" s="8">
        <v>0</v>
      </c>
      <c r="L8" s="8">
        <v>0</v>
      </c>
      <c r="M8" s="2">
        <f t="shared" si="2"/>
        <v>487417.77</v>
      </c>
      <c r="N8" s="8">
        <v>0</v>
      </c>
      <c r="O8" s="2">
        <f t="shared" si="1"/>
        <v>487417.77</v>
      </c>
    </row>
    <row r="9" spans="1:15" x14ac:dyDescent="0.2">
      <c r="A9" s="18"/>
      <c r="C9" s="10" t="s">
        <v>11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2">
        <f t="shared" si="2"/>
        <v>0</v>
      </c>
      <c r="N9" s="8">
        <v>0</v>
      </c>
      <c r="O9" s="2">
        <f t="shared" si="1"/>
        <v>0</v>
      </c>
    </row>
    <row r="10" spans="1:15" x14ac:dyDescent="0.2">
      <c r="A10" s="18"/>
      <c r="C10" s="10" t="s">
        <v>12</v>
      </c>
      <c r="D10" s="8">
        <v>241246.75</v>
      </c>
      <c r="E10" s="8">
        <v>0</v>
      </c>
      <c r="F10" s="8">
        <v>2166826.69</v>
      </c>
      <c r="G10" s="8">
        <v>4063072.95</v>
      </c>
      <c r="H10" s="8">
        <v>6360.03</v>
      </c>
      <c r="I10" s="8">
        <v>0</v>
      </c>
      <c r="J10" s="8">
        <v>0</v>
      </c>
      <c r="K10" s="8">
        <v>0</v>
      </c>
      <c r="L10" s="8">
        <v>0</v>
      </c>
      <c r="M10" s="2">
        <f t="shared" si="2"/>
        <v>6477506.4200000009</v>
      </c>
      <c r="N10" s="8">
        <v>0</v>
      </c>
      <c r="O10" s="2">
        <f t="shared" si="1"/>
        <v>6477506.4200000009</v>
      </c>
    </row>
    <row r="11" spans="1:15" x14ac:dyDescent="0.2">
      <c r="A11" s="18"/>
      <c r="C11" s="10" t="s">
        <v>13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2">
        <f t="shared" si="2"/>
        <v>0</v>
      </c>
      <c r="N11" s="8">
        <v>0</v>
      </c>
      <c r="O11" s="2">
        <f t="shared" si="1"/>
        <v>0</v>
      </c>
    </row>
    <row r="12" spans="1:15" x14ac:dyDescent="0.2">
      <c r="A12" s="18"/>
      <c r="C12" s="10" t="s">
        <v>14</v>
      </c>
      <c r="D12" s="8"/>
      <c r="E12" s="8"/>
      <c r="F12" s="8"/>
      <c r="G12" s="8"/>
      <c r="H12" s="8"/>
      <c r="I12" s="8"/>
      <c r="J12" s="8"/>
      <c r="K12" s="8"/>
      <c r="L12" s="8"/>
      <c r="M12" s="2">
        <f t="shared" si="2"/>
        <v>0</v>
      </c>
      <c r="N12" s="8">
        <v>0</v>
      </c>
      <c r="O12" s="2">
        <f t="shared" si="1"/>
        <v>0</v>
      </c>
    </row>
    <row r="13" spans="1:15" x14ac:dyDescent="0.2">
      <c r="A13" s="18"/>
      <c r="C13" s="14" t="s">
        <v>76</v>
      </c>
      <c r="D13" s="8"/>
      <c r="E13" s="8"/>
      <c r="F13" s="8"/>
      <c r="G13" s="8"/>
      <c r="H13" s="8"/>
      <c r="I13" s="8"/>
      <c r="J13" s="8"/>
      <c r="K13" s="8"/>
      <c r="L13" s="8"/>
      <c r="M13" s="2">
        <f t="shared" si="2"/>
        <v>0</v>
      </c>
      <c r="N13" s="8">
        <v>0</v>
      </c>
      <c r="O13" s="2">
        <f t="shared" si="1"/>
        <v>0</v>
      </c>
    </row>
    <row r="14" spans="1:15" x14ac:dyDescent="0.2">
      <c r="A14" s="18"/>
      <c r="B14" s="10" t="s">
        <v>15</v>
      </c>
      <c r="C14" s="10" t="s">
        <v>16</v>
      </c>
      <c r="D14" s="3">
        <f t="shared" ref="D14:L14" si="4">D15+D16+D17+D18+D19+D20</f>
        <v>0</v>
      </c>
      <c r="E14" s="3">
        <f t="shared" si="4"/>
        <v>0</v>
      </c>
      <c r="F14" s="3">
        <f t="shared" si="4"/>
        <v>0</v>
      </c>
      <c r="G14" s="3">
        <f t="shared" si="4"/>
        <v>0</v>
      </c>
      <c r="H14" s="3">
        <f t="shared" si="4"/>
        <v>0</v>
      </c>
      <c r="I14" s="3">
        <f t="shared" si="4"/>
        <v>0</v>
      </c>
      <c r="J14" s="3">
        <f t="shared" si="4"/>
        <v>0</v>
      </c>
      <c r="K14" s="3">
        <f t="shared" si="4"/>
        <v>0</v>
      </c>
      <c r="L14" s="3">
        <f t="shared" si="4"/>
        <v>0</v>
      </c>
      <c r="M14" s="3">
        <f>D14+E14+F14+G14+H14+I14+J14+K14+L14</f>
        <v>0</v>
      </c>
      <c r="N14" s="19">
        <v>0</v>
      </c>
      <c r="O14" s="3">
        <f t="shared" si="1"/>
        <v>0</v>
      </c>
    </row>
    <row r="15" spans="1:15" x14ac:dyDescent="0.2">
      <c r="A15" s="18"/>
      <c r="C15" s="10" t="s">
        <v>17</v>
      </c>
      <c r="D15" s="8"/>
      <c r="E15" s="8"/>
      <c r="F15" s="8"/>
      <c r="G15" s="8"/>
      <c r="H15" s="8"/>
      <c r="I15" s="8"/>
      <c r="J15" s="8"/>
      <c r="K15" s="8"/>
      <c r="L15" s="8"/>
      <c r="M15" s="2">
        <f t="shared" si="2"/>
        <v>0</v>
      </c>
      <c r="N15" s="8">
        <v>0</v>
      </c>
      <c r="O15" s="2">
        <f t="shared" si="1"/>
        <v>0</v>
      </c>
    </row>
    <row r="16" spans="1:15" x14ac:dyDescent="0.2">
      <c r="A16" s="18"/>
      <c r="C16" s="10" t="s">
        <v>18</v>
      </c>
      <c r="D16" s="8"/>
      <c r="E16" s="8"/>
      <c r="F16" s="8"/>
      <c r="G16" s="8"/>
      <c r="H16" s="8"/>
      <c r="I16" s="8"/>
      <c r="J16" s="8"/>
      <c r="K16" s="8"/>
      <c r="L16" s="8"/>
      <c r="M16" s="2">
        <f t="shared" si="2"/>
        <v>0</v>
      </c>
      <c r="N16" s="8">
        <v>0</v>
      </c>
      <c r="O16" s="2">
        <f t="shared" si="1"/>
        <v>0</v>
      </c>
    </row>
    <row r="17" spans="1:15" x14ac:dyDescent="0.2">
      <c r="A17" s="18"/>
      <c r="C17" s="10" t="s">
        <v>19</v>
      </c>
      <c r="D17" s="8"/>
      <c r="E17" s="8"/>
      <c r="F17" s="8"/>
      <c r="G17" s="8"/>
      <c r="H17" s="8"/>
      <c r="I17" s="8"/>
      <c r="J17" s="8"/>
      <c r="K17" s="8"/>
      <c r="L17" s="8"/>
      <c r="M17" s="2">
        <f t="shared" si="2"/>
        <v>0</v>
      </c>
      <c r="N17" s="8">
        <v>0</v>
      </c>
      <c r="O17" s="2">
        <f t="shared" si="1"/>
        <v>0</v>
      </c>
    </row>
    <row r="18" spans="1:15" x14ac:dyDescent="0.2">
      <c r="A18" s="18"/>
      <c r="C18" s="10" t="s">
        <v>20</v>
      </c>
      <c r="D18" s="8"/>
      <c r="E18" s="8"/>
      <c r="F18" s="8"/>
      <c r="G18" s="8"/>
      <c r="H18" s="8"/>
      <c r="I18" s="8"/>
      <c r="J18" s="8"/>
      <c r="K18" s="8"/>
      <c r="L18" s="8"/>
      <c r="M18" s="2">
        <f t="shared" si="2"/>
        <v>0</v>
      </c>
      <c r="N18" s="8">
        <v>0</v>
      </c>
      <c r="O18" s="2">
        <f t="shared" si="1"/>
        <v>0</v>
      </c>
    </row>
    <row r="19" spans="1:15" x14ac:dyDescent="0.2">
      <c r="A19" s="18"/>
      <c r="C19" s="10" t="s">
        <v>21</v>
      </c>
      <c r="D19" s="8"/>
      <c r="E19" s="8"/>
      <c r="F19" s="8"/>
      <c r="G19" s="8"/>
      <c r="H19" s="8"/>
      <c r="I19" s="8"/>
      <c r="J19" s="8"/>
      <c r="K19" s="8"/>
      <c r="L19" s="8"/>
      <c r="M19" s="2">
        <f t="shared" si="2"/>
        <v>0</v>
      </c>
      <c r="N19" s="8">
        <v>0</v>
      </c>
      <c r="O19" s="2">
        <f t="shared" si="1"/>
        <v>0</v>
      </c>
    </row>
    <row r="20" spans="1:15" x14ac:dyDescent="0.2">
      <c r="A20" s="18"/>
      <c r="C20" s="14" t="s">
        <v>72</v>
      </c>
      <c r="D20" s="8"/>
      <c r="E20" s="8"/>
      <c r="F20" s="8"/>
      <c r="G20" s="8"/>
      <c r="H20" s="8"/>
      <c r="I20" s="8"/>
      <c r="J20" s="8"/>
      <c r="K20" s="8"/>
      <c r="L20" s="8"/>
      <c r="M20" s="2">
        <f t="shared" si="2"/>
        <v>0</v>
      </c>
      <c r="N20" s="8">
        <v>0</v>
      </c>
      <c r="O20" s="2">
        <f t="shared" si="1"/>
        <v>0</v>
      </c>
    </row>
    <row r="21" spans="1:15" x14ac:dyDescent="0.2">
      <c r="A21" s="18"/>
      <c r="B21" s="10" t="s">
        <v>22</v>
      </c>
      <c r="C21" s="10" t="s">
        <v>23</v>
      </c>
      <c r="D21" s="8">
        <v>499900.32</v>
      </c>
      <c r="E21" s="8">
        <v>0</v>
      </c>
      <c r="F21" s="8">
        <v>2536698.0099999998</v>
      </c>
      <c r="G21" s="8">
        <v>5884526.25</v>
      </c>
      <c r="H21" s="8">
        <v>634.33000000000004</v>
      </c>
      <c r="I21" s="8">
        <v>14.39</v>
      </c>
      <c r="J21" s="8">
        <v>0</v>
      </c>
      <c r="K21" s="8">
        <v>0</v>
      </c>
      <c r="L21" s="8">
        <v>0</v>
      </c>
      <c r="M21" s="2">
        <f t="shared" si="2"/>
        <v>8921773.3000000007</v>
      </c>
      <c r="N21" s="8">
        <v>0</v>
      </c>
      <c r="O21" s="2">
        <f t="shared" si="1"/>
        <v>8921773.3000000007</v>
      </c>
    </row>
    <row r="22" spans="1:15" x14ac:dyDescent="0.2">
      <c r="A22" s="18" t="s">
        <v>24</v>
      </c>
      <c r="C22" s="20" t="s">
        <v>25</v>
      </c>
      <c r="D22" s="3">
        <f t="shared" ref="D22:L22" si="5">D23+D24+D25+D26+D34</f>
        <v>1390312.56</v>
      </c>
      <c r="E22" s="3">
        <f t="shared" si="5"/>
        <v>0</v>
      </c>
      <c r="F22" s="3">
        <f t="shared" si="5"/>
        <v>18943668.330000002</v>
      </c>
      <c r="G22" s="3">
        <f t="shared" si="5"/>
        <v>31761050.48</v>
      </c>
      <c r="H22" s="3">
        <f t="shared" si="5"/>
        <v>26610.629999999997</v>
      </c>
      <c r="I22" s="3">
        <f t="shared" si="5"/>
        <v>1660.24</v>
      </c>
      <c r="J22" s="3">
        <f t="shared" si="5"/>
        <v>0</v>
      </c>
      <c r="K22" s="3">
        <f t="shared" si="5"/>
        <v>0</v>
      </c>
      <c r="L22" s="3">
        <f t="shared" si="5"/>
        <v>0</v>
      </c>
      <c r="M22" s="3">
        <f>D22+E22+F22+G22+H22+I22+J22+K22+L22</f>
        <v>52123302.24000001</v>
      </c>
      <c r="N22" s="19"/>
      <c r="O22" s="3">
        <f t="shared" si="1"/>
        <v>52123302.24000001</v>
      </c>
    </row>
    <row r="23" spans="1:15" x14ac:dyDescent="0.2">
      <c r="A23" s="18"/>
      <c r="B23" s="10" t="s">
        <v>2</v>
      </c>
      <c r="C23" s="10" t="s">
        <v>26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2">
        <f t="shared" si="2"/>
        <v>0</v>
      </c>
      <c r="N23" s="8">
        <v>0</v>
      </c>
      <c r="O23" s="2">
        <f t="shared" si="1"/>
        <v>0</v>
      </c>
    </row>
    <row r="24" spans="1:15" x14ac:dyDescent="0.2">
      <c r="A24" s="18"/>
      <c r="B24" s="10" t="s">
        <v>6</v>
      </c>
      <c r="C24" s="10" t="s">
        <v>27</v>
      </c>
      <c r="D24" s="8">
        <v>333483.19</v>
      </c>
      <c r="E24" s="8">
        <v>0</v>
      </c>
      <c r="F24" s="8">
        <v>3270461.17</v>
      </c>
      <c r="G24" s="8">
        <v>6029249.4100000001</v>
      </c>
      <c r="H24" s="8">
        <v>7745.26</v>
      </c>
      <c r="I24" s="8">
        <v>1660.24</v>
      </c>
      <c r="J24" s="8">
        <v>0</v>
      </c>
      <c r="K24" s="8">
        <v>0</v>
      </c>
      <c r="L24" s="8">
        <v>0</v>
      </c>
      <c r="M24" s="2">
        <f t="shared" si="2"/>
        <v>9642599.2699999996</v>
      </c>
      <c r="N24" s="8">
        <v>0</v>
      </c>
      <c r="O24" s="2">
        <f t="shared" si="1"/>
        <v>9642599.2699999996</v>
      </c>
    </row>
    <row r="25" spans="1:15" x14ac:dyDescent="0.2">
      <c r="A25" s="18"/>
      <c r="B25" s="10" t="s">
        <v>7</v>
      </c>
      <c r="C25" s="10" t="s">
        <v>28</v>
      </c>
      <c r="D25" s="8">
        <v>0</v>
      </c>
      <c r="E25" s="8">
        <v>0</v>
      </c>
      <c r="F25" s="8">
        <v>4758870.49</v>
      </c>
      <c r="G25" s="8">
        <v>5498427.0800000001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2">
        <f t="shared" si="2"/>
        <v>10257297.57</v>
      </c>
      <c r="N25" s="8">
        <v>0</v>
      </c>
      <c r="O25" s="2">
        <f t="shared" si="1"/>
        <v>10257297.57</v>
      </c>
    </row>
    <row r="26" spans="1:15" x14ac:dyDescent="0.2">
      <c r="A26" s="18"/>
      <c r="B26" s="10" t="s">
        <v>8</v>
      </c>
      <c r="C26" s="10" t="s">
        <v>29</v>
      </c>
      <c r="D26" s="3">
        <f t="shared" ref="D26:L26" si="6">D27+D28+D29+D30+D31+D32+D33</f>
        <v>1056829.3700000001</v>
      </c>
      <c r="E26" s="3">
        <f t="shared" si="6"/>
        <v>0</v>
      </c>
      <c r="F26" s="3">
        <f t="shared" si="6"/>
        <v>10906195.040000001</v>
      </c>
      <c r="G26" s="3">
        <f t="shared" si="6"/>
        <v>16873457.189999998</v>
      </c>
      <c r="H26" s="3">
        <f t="shared" si="6"/>
        <v>18865.37</v>
      </c>
      <c r="I26" s="3">
        <f t="shared" si="6"/>
        <v>0</v>
      </c>
      <c r="J26" s="3">
        <f t="shared" si="6"/>
        <v>0</v>
      </c>
      <c r="K26" s="3">
        <f t="shared" si="6"/>
        <v>0</v>
      </c>
      <c r="L26" s="3">
        <f t="shared" si="6"/>
        <v>0</v>
      </c>
      <c r="M26" s="3">
        <f>D26+E26+F26+G26+H26+I26+J26+K26+L26</f>
        <v>28855346.969999999</v>
      </c>
      <c r="N26" s="19">
        <v>0</v>
      </c>
      <c r="O26" s="3">
        <f t="shared" si="1"/>
        <v>28855346.969999999</v>
      </c>
    </row>
    <row r="27" spans="1:15" x14ac:dyDescent="0.2">
      <c r="A27" s="18"/>
      <c r="C27" s="10" t="s">
        <v>10</v>
      </c>
      <c r="D27" s="8">
        <v>1056829.3700000001</v>
      </c>
      <c r="E27" s="8">
        <v>0</v>
      </c>
      <c r="F27" s="8">
        <v>10005885.82</v>
      </c>
      <c r="G27" s="8">
        <v>16815931.969999999</v>
      </c>
      <c r="H27" s="8">
        <v>18865.37</v>
      </c>
      <c r="I27" s="8">
        <v>0</v>
      </c>
      <c r="J27" s="8">
        <v>0</v>
      </c>
      <c r="K27" s="8">
        <v>0</v>
      </c>
      <c r="L27" s="8">
        <v>0</v>
      </c>
      <c r="M27" s="2">
        <f t="shared" si="2"/>
        <v>27897512.530000001</v>
      </c>
      <c r="N27" s="8">
        <v>0</v>
      </c>
      <c r="O27" s="2">
        <f t="shared" si="1"/>
        <v>27897512.530000001</v>
      </c>
    </row>
    <row r="28" spans="1:15" x14ac:dyDescent="0.2">
      <c r="A28" s="18"/>
      <c r="C28" s="10" t="s">
        <v>11</v>
      </c>
      <c r="D28" s="8">
        <v>0</v>
      </c>
      <c r="E28" s="8">
        <v>0</v>
      </c>
      <c r="F28" s="8">
        <v>900309.22</v>
      </c>
      <c r="G28" s="8">
        <v>57525.22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2">
        <f t="shared" si="2"/>
        <v>957834.44</v>
      </c>
      <c r="N28" s="8">
        <v>0</v>
      </c>
      <c r="O28" s="2">
        <f t="shared" si="1"/>
        <v>957834.44</v>
      </c>
    </row>
    <row r="29" spans="1:15" x14ac:dyDescent="0.2">
      <c r="A29" s="18"/>
      <c r="C29" s="14" t="s">
        <v>73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2">
        <f t="shared" si="2"/>
        <v>0</v>
      </c>
      <c r="N29" s="8">
        <v>0</v>
      </c>
      <c r="O29" s="2">
        <f t="shared" si="1"/>
        <v>0</v>
      </c>
    </row>
    <row r="30" spans="1:15" x14ac:dyDescent="0.2">
      <c r="A30" s="18"/>
      <c r="C30" s="10" t="s">
        <v>30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2">
        <f t="shared" si="2"/>
        <v>0</v>
      </c>
      <c r="N30" s="8">
        <v>0</v>
      </c>
      <c r="O30" s="2">
        <f t="shared" si="1"/>
        <v>0</v>
      </c>
    </row>
    <row r="31" spans="1:15" x14ac:dyDescent="0.2">
      <c r="A31" s="18"/>
      <c r="C31" s="10" t="s">
        <v>31</v>
      </c>
      <c r="D31" s="8"/>
      <c r="E31" s="8"/>
      <c r="F31" s="8"/>
      <c r="G31" s="8"/>
      <c r="H31" s="8"/>
      <c r="I31" s="8"/>
      <c r="J31" s="8"/>
      <c r="K31" s="8"/>
      <c r="L31" s="8"/>
      <c r="M31" s="2">
        <f t="shared" si="2"/>
        <v>0</v>
      </c>
      <c r="N31" s="8">
        <v>0</v>
      </c>
      <c r="O31" s="2">
        <f t="shared" si="1"/>
        <v>0</v>
      </c>
    </row>
    <row r="32" spans="1:15" x14ac:dyDescent="0.2">
      <c r="A32" s="18"/>
      <c r="C32" s="10" t="s">
        <v>32</v>
      </c>
      <c r="D32" s="8"/>
      <c r="E32" s="8"/>
      <c r="F32" s="8"/>
      <c r="G32" s="8"/>
      <c r="H32" s="8"/>
      <c r="I32" s="8"/>
      <c r="J32" s="8"/>
      <c r="K32" s="8"/>
      <c r="L32" s="8"/>
      <c r="M32" s="2">
        <f t="shared" si="2"/>
        <v>0</v>
      </c>
      <c r="N32" s="8">
        <v>0</v>
      </c>
      <c r="O32" s="2">
        <f t="shared" si="1"/>
        <v>0</v>
      </c>
    </row>
    <row r="33" spans="1:16" x14ac:dyDescent="0.2">
      <c r="A33" s="18"/>
      <c r="C33" s="10" t="s">
        <v>33</v>
      </c>
      <c r="D33" s="8"/>
      <c r="E33" s="8"/>
      <c r="F33" s="8"/>
      <c r="G33" s="8"/>
      <c r="H33" s="8"/>
      <c r="I33" s="8"/>
      <c r="J33" s="8"/>
      <c r="K33" s="8"/>
      <c r="L33" s="8"/>
      <c r="M33" s="2">
        <f t="shared" si="2"/>
        <v>0</v>
      </c>
      <c r="N33" s="8">
        <v>0</v>
      </c>
      <c r="O33" s="2">
        <f t="shared" si="1"/>
        <v>0</v>
      </c>
    </row>
    <row r="34" spans="1:16" x14ac:dyDescent="0.2">
      <c r="A34" s="18"/>
      <c r="B34" s="10" t="s">
        <v>15</v>
      </c>
      <c r="C34" s="10" t="s">
        <v>34</v>
      </c>
      <c r="D34" s="8">
        <v>0</v>
      </c>
      <c r="E34" s="8">
        <v>0</v>
      </c>
      <c r="F34" s="8">
        <v>8141.63</v>
      </c>
      <c r="G34" s="8">
        <v>3359916.8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2">
        <f t="shared" si="2"/>
        <v>3368058.4299999997</v>
      </c>
      <c r="N34" s="8">
        <v>0</v>
      </c>
      <c r="O34" s="2">
        <f t="shared" si="1"/>
        <v>3368058.4299999997</v>
      </c>
    </row>
    <row r="35" spans="1:16" s="17" customFormat="1" x14ac:dyDescent="0.2">
      <c r="A35" s="21" t="s">
        <v>35</v>
      </c>
      <c r="B35" s="11"/>
      <c r="C35" s="22" t="s">
        <v>36</v>
      </c>
      <c r="D35" s="4">
        <f t="shared" ref="D35:O35" si="7">D3-D22</f>
        <v>5475966.3800000008</v>
      </c>
      <c r="E35" s="4">
        <f t="shared" si="7"/>
        <v>0</v>
      </c>
      <c r="F35" s="4">
        <f t="shared" si="7"/>
        <v>5843233.9100000001</v>
      </c>
      <c r="G35" s="4">
        <f t="shared" si="7"/>
        <v>626382.23999999836</v>
      </c>
      <c r="H35" s="4">
        <f t="shared" si="7"/>
        <v>4800.3700000000026</v>
      </c>
      <c r="I35" s="4">
        <f t="shared" si="7"/>
        <v>3105.4700000000003</v>
      </c>
      <c r="J35" s="4">
        <f t="shared" si="7"/>
        <v>0</v>
      </c>
      <c r="K35" s="4">
        <f t="shared" si="7"/>
        <v>0</v>
      </c>
      <c r="L35" s="4">
        <f t="shared" si="7"/>
        <v>0</v>
      </c>
      <c r="M35" s="4">
        <f t="shared" si="7"/>
        <v>11953488.369999997</v>
      </c>
      <c r="N35" s="4">
        <f t="shared" si="7"/>
        <v>0</v>
      </c>
      <c r="O35" s="4">
        <f t="shared" si="7"/>
        <v>11953488.369999997</v>
      </c>
    </row>
    <row r="36" spans="1:16" x14ac:dyDescent="0.2">
      <c r="A36" s="16"/>
      <c r="B36" s="17"/>
      <c r="C36" s="20"/>
      <c r="D36" s="23"/>
      <c r="E36" s="23"/>
      <c r="F36" s="23"/>
      <c r="G36" s="23"/>
      <c r="H36" s="23"/>
      <c r="I36" s="23"/>
      <c r="J36" s="23"/>
      <c r="K36" s="23"/>
      <c r="L36" s="23"/>
      <c r="M36" s="5"/>
      <c r="N36" s="24"/>
      <c r="O36" s="5"/>
    </row>
    <row r="37" spans="1:16" x14ac:dyDescent="0.2">
      <c r="A37" s="18"/>
      <c r="C37" s="20"/>
      <c r="D37" s="23"/>
      <c r="E37" s="23"/>
      <c r="F37" s="23"/>
      <c r="G37" s="23"/>
      <c r="H37" s="23"/>
      <c r="I37" s="23"/>
      <c r="J37" s="23"/>
      <c r="K37" s="23"/>
      <c r="L37" s="23"/>
      <c r="M37" s="5"/>
      <c r="N37" s="24"/>
      <c r="O37" s="5"/>
    </row>
    <row r="38" spans="1:16" x14ac:dyDescent="0.2">
      <c r="A38" s="1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6" x14ac:dyDescent="0.2">
      <c r="A39" s="18" t="s">
        <v>41</v>
      </c>
      <c r="C39" s="20" t="s">
        <v>42</v>
      </c>
      <c r="D39" s="25"/>
      <c r="E39" s="25"/>
      <c r="F39" s="25"/>
      <c r="G39" s="26"/>
      <c r="H39" s="25"/>
      <c r="I39" s="25"/>
      <c r="J39" s="25"/>
      <c r="K39" s="25"/>
      <c r="L39" s="25"/>
      <c r="M39" s="3">
        <f>M40+M41+M42+M43+M44+M45</f>
        <v>15915581.559999999</v>
      </c>
      <c r="N39" s="7">
        <f>N40+N41+N42+N43+N44+N45</f>
        <v>0</v>
      </c>
      <c r="O39" s="3">
        <f>O40+O41+O42+O43+O44+O45</f>
        <v>15915581.559999999</v>
      </c>
      <c r="P39" s="35"/>
    </row>
    <row r="40" spans="1:16" s="29" customFormat="1" x14ac:dyDescent="0.2">
      <c r="A40" s="18"/>
      <c r="B40" s="10" t="s">
        <v>2</v>
      </c>
      <c r="C40" s="10" t="s">
        <v>43</v>
      </c>
      <c r="D40" s="6"/>
      <c r="E40" s="6"/>
      <c r="F40" s="6"/>
      <c r="G40" s="27"/>
      <c r="H40" s="6"/>
      <c r="I40" s="6"/>
      <c r="J40" s="6"/>
      <c r="K40" s="6"/>
      <c r="L40" s="6"/>
      <c r="M40" s="8">
        <v>8279113.1399999997</v>
      </c>
      <c r="N40" s="8"/>
      <c r="O40" s="8">
        <v>8279113.1399999997</v>
      </c>
      <c r="P40" s="36"/>
    </row>
    <row r="41" spans="1:16" s="29" customFormat="1" x14ac:dyDescent="0.2">
      <c r="A41" s="28"/>
      <c r="B41" s="29" t="s">
        <v>6</v>
      </c>
      <c r="C41" s="29" t="s">
        <v>44</v>
      </c>
      <c r="D41" s="30"/>
      <c r="E41" s="30"/>
      <c r="F41" s="30"/>
      <c r="G41" s="31"/>
      <c r="H41" s="30"/>
      <c r="I41" s="30"/>
      <c r="J41" s="30"/>
      <c r="K41" s="30"/>
      <c r="L41" s="30"/>
      <c r="M41" s="8">
        <v>5576317.21</v>
      </c>
      <c r="N41" s="32"/>
      <c r="O41" s="8">
        <v>5576317.21</v>
      </c>
      <c r="P41" s="36"/>
    </row>
    <row r="42" spans="1:16" x14ac:dyDescent="0.2">
      <c r="A42" s="28"/>
      <c r="B42" s="29" t="s">
        <v>7</v>
      </c>
      <c r="C42" s="29" t="s">
        <v>45</v>
      </c>
      <c r="D42" s="30"/>
      <c r="E42" s="30"/>
      <c r="F42" s="30"/>
      <c r="G42" s="31"/>
      <c r="H42" s="30"/>
      <c r="I42" s="30"/>
      <c r="J42" s="30"/>
      <c r="K42" s="30"/>
      <c r="L42" s="30"/>
      <c r="M42" s="8">
        <v>451339.86</v>
      </c>
      <c r="N42" s="32"/>
      <c r="O42" s="8">
        <v>451339.86</v>
      </c>
      <c r="P42" s="35"/>
    </row>
    <row r="43" spans="1:16" x14ac:dyDescent="0.2">
      <c r="A43" s="18"/>
      <c r="B43" s="10" t="s">
        <v>8</v>
      </c>
      <c r="C43" s="10" t="s">
        <v>46</v>
      </c>
      <c r="D43" s="6"/>
      <c r="E43" s="6"/>
      <c r="F43" s="6"/>
      <c r="G43" s="27"/>
      <c r="H43" s="6"/>
      <c r="I43" s="6"/>
      <c r="J43" s="6"/>
      <c r="K43" s="6"/>
      <c r="L43" s="6"/>
      <c r="M43" s="8">
        <v>791318.21</v>
      </c>
      <c r="N43" s="8"/>
      <c r="O43" s="8">
        <v>791318.21</v>
      </c>
      <c r="P43" s="35"/>
    </row>
    <row r="44" spans="1:16" x14ac:dyDescent="0.2">
      <c r="A44" s="18"/>
      <c r="B44" s="10" t="s">
        <v>15</v>
      </c>
      <c r="C44" s="10" t="s">
        <v>47</v>
      </c>
      <c r="D44" s="6"/>
      <c r="E44" s="6"/>
      <c r="F44" s="6"/>
      <c r="G44" s="27"/>
      <c r="H44" s="6"/>
      <c r="I44" s="6"/>
      <c r="J44" s="6"/>
      <c r="K44" s="6"/>
      <c r="L44" s="6"/>
      <c r="M44" s="8">
        <v>0</v>
      </c>
      <c r="N44" s="8"/>
      <c r="O44" s="8">
        <v>0</v>
      </c>
      <c r="P44" s="35"/>
    </row>
    <row r="45" spans="1:16" x14ac:dyDescent="0.2">
      <c r="A45" s="18"/>
      <c r="B45" s="10" t="s">
        <v>22</v>
      </c>
      <c r="C45" s="10" t="s">
        <v>34</v>
      </c>
      <c r="D45" s="6"/>
      <c r="E45" s="6"/>
      <c r="F45" s="6"/>
      <c r="G45" s="27"/>
      <c r="H45" s="6"/>
      <c r="I45" s="6"/>
      <c r="J45" s="6"/>
      <c r="K45" s="6"/>
      <c r="L45" s="6"/>
      <c r="M45" s="8">
        <f>655480.51+162012.63</f>
        <v>817493.14</v>
      </c>
      <c r="N45" s="8"/>
      <c r="O45" s="8">
        <f>655480.51+162012.63</f>
        <v>817493.14</v>
      </c>
      <c r="P45" s="35"/>
    </row>
    <row r="46" spans="1:16" x14ac:dyDescent="0.2">
      <c r="A46" s="18" t="s">
        <v>48</v>
      </c>
      <c r="C46" s="20" t="s">
        <v>49</v>
      </c>
      <c r="D46" s="25"/>
      <c r="E46" s="25"/>
      <c r="F46" s="25"/>
      <c r="G46" s="26"/>
      <c r="H46" s="25"/>
      <c r="I46" s="25"/>
      <c r="J46" s="25"/>
      <c r="K46" s="25"/>
      <c r="L46" s="25"/>
      <c r="M46" s="3">
        <f>M47+M48+M49+M50+M51+M52</f>
        <v>4745258.54</v>
      </c>
      <c r="N46" s="3">
        <f>N47+N48+N49+N50+N51+N52</f>
        <v>0</v>
      </c>
      <c r="O46" s="3">
        <f>O47+O48+O49+O50+O51+O52</f>
        <v>4745258.54</v>
      </c>
      <c r="P46" s="35"/>
    </row>
    <row r="47" spans="1:16" s="29" customFormat="1" x14ac:dyDescent="0.2">
      <c r="A47" s="18"/>
      <c r="B47" s="10" t="s">
        <v>2</v>
      </c>
      <c r="C47" s="10" t="s">
        <v>50</v>
      </c>
      <c r="D47" s="6"/>
      <c r="E47" s="6"/>
      <c r="F47" s="6"/>
      <c r="G47" s="6"/>
      <c r="H47" s="6"/>
      <c r="I47" s="6"/>
      <c r="J47" s="6"/>
      <c r="K47" s="6"/>
      <c r="L47" s="6"/>
      <c r="M47" s="8">
        <v>5051.6400000000003</v>
      </c>
      <c r="N47" s="8"/>
      <c r="O47" s="8">
        <v>5051.6400000000003</v>
      </c>
      <c r="P47" s="36"/>
    </row>
    <row r="48" spans="1:16" x14ac:dyDescent="0.2">
      <c r="A48" s="28"/>
      <c r="B48" s="29" t="s">
        <v>6</v>
      </c>
      <c r="C48" s="29" t="s">
        <v>51</v>
      </c>
      <c r="D48" s="30"/>
      <c r="E48" s="30"/>
      <c r="F48" s="30"/>
      <c r="G48" s="30"/>
      <c r="H48" s="30"/>
      <c r="I48" s="30"/>
      <c r="J48" s="30"/>
      <c r="K48" s="30"/>
      <c r="L48" s="30"/>
      <c r="M48" s="8">
        <v>0</v>
      </c>
      <c r="N48" s="8"/>
      <c r="O48" s="8">
        <v>0</v>
      </c>
      <c r="P48" s="35"/>
    </row>
    <row r="49" spans="1:16" x14ac:dyDescent="0.2">
      <c r="A49" s="18"/>
      <c r="B49" s="10" t="s">
        <v>7</v>
      </c>
      <c r="C49" s="10" t="s">
        <v>52</v>
      </c>
      <c r="D49" s="6"/>
      <c r="E49" s="6"/>
      <c r="F49" s="6"/>
      <c r="G49" s="6"/>
      <c r="H49" s="6"/>
      <c r="I49" s="6"/>
      <c r="J49" s="6"/>
      <c r="K49" s="6"/>
      <c r="L49" s="6"/>
      <c r="M49" s="8">
        <v>0</v>
      </c>
      <c r="N49" s="8"/>
      <c r="O49" s="8">
        <v>0</v>
      </c>
      <c r="P49" s="35"/>
    </row>
    <row r="50" spans="1:16" x14ac:dyDescent="0.2">
      <c r="A50" s="18"/>
      <c r="B50" s="10" t="s">
        <v>8</v>
      </c>
      <c r="C50" s="10" t="s">
        <v>53</v>
      </c>
      <c r="D50" s="6"/>
      <c r="E50" s="6"/>
      <c r="F50" s="6"/>
      <c r="G50" s="6"/>
      <c r="H50" s="6"/>
      <c r="I50" s="6"/>
      <c r="J50" s="6"/>
      <c r="K50" s="6"/>
      <c r="L50" s="6"/>
      <c r="M50" s="8">
        <v>0</v>
      </c>
      <c r="N50" s="8"/>
      <c r="O50" s="8">
        <v>0</v>
      </c>
      <c r="P50" s="35"/>
    </row>
    <row r="51" spans="1:16" x14ac:dyDescent="0.2">
      <c r="A51" s="18"/>
      <c r="B51" s="10" t="s">
        <v>15</v>
      </c>
      <c r="C51" s="10" t="s">
        <v>54</v>
      </c>
      <c r="D51" s="6"/>
      <c r="E51" s="6"/>
      <c r="F51" s="6"/>
      <c r="G51" s="6"/>
      <c r="H51" s="6"/>
      <c r="I51" s="6"/>
      <c r="J51" s="6"/>
      <c r="K51" s="6"/>
      <c r="L51" s="6"/>
      <c r="M51" s="8">
        <v>4726806.4800000004</v>
      </c>
      <c r="N51" s="8"/>
      <c r="O51" s="8">
        <v>4726806.4800000004</v>
      </c>
      <c r="P51" s="35"/>
    </row>
    <row r="52" spans="1:16" x14ac:dyDescent="0.2">
      <c r="A52" s="18"/>
      <c r="B52" s="10" t="s">
        <v>22</v>
      </c>
      <c r="C52" s="10" t="s">
        <v>23</v>
      </c>
      <c r="D52" s="6"/>
      <c r="E52" s="6"/>
      <c r="F52" s="6"/>
      <c r="G52" s="6"/>
      <c r="H52" s="6"/>
      <c r="I52" s="6"/>
      <c r="J52" s="6"/>
      <c r="K52" s="6"/>
      <c r="L52" s="6"/>
      <c r="M52" s="8">
        <v>13400.42</v>
      </c>
      <c r="N52" s="8"/>
      <c r="O52" s="8">
        <v>13400.42</v>
      </c>
      <c r="P52" s="35"/>
    </row>
    <row r="53" spans="1:16" x14ac:dyDescent="0.2">
      <c r="A53" s="18" t="s">
        <v>55</v>
      </c>
      <c r="C53" s="20" t="s">
        <v>56</v>
      </c>
      <c r="D53" s="25"/>
      <c r="E53" s="25"/>
      <c r="F53" s="25"/>
      <c r="G53" s="25"/>
      <c r="H53" s="25"/>
      <c r="I53" s="25"/>
      <c r="J53" s="25"/>
      <c r="K53" s="25"/>
      <c r="L53" s="25"/>
      <c r="M53" s="3">
        <f>M54+M55+M56</f>
        <v>4029674.2800000003</v>
      </c>
      <c r="N53" s="3">
        <f>N54+N55+N56</f>
        <v>0</v>
      </c>
      <c r="O53" s="3">
        <f>O54+O55+O56</f>
        <v>4029674.2800000003</v>
      </c>
      <c r="P53" s="35"/>
    </row>
    <row r="54" spans="1:16" s="29" customFormat="1" x14ac:dyDescent="0.2">
      <c r="A54" s="18"/>
      <c r="B54" s="10" t="s">
        <v>2</v>
      </c>
      <c r="C54" s="10" t="s">
        <v>57</v>
      </c>
      <c r="D54" s="6"/>
      <c r="E54" s="6"/>
      <c r="F54" s="6"/>
      <c r="G54" s="6"/>
      <c r="H54" s="6"/>
      <c r="I54" s="6"/>
      <c r="J54" s="6"/>
      <c r="K54" s="6"/>
      <c r="L54" s="6"/>
      <c r="M54" s="8">
        <v>1054458.76</v>
      </c>
      <c r="N54" s="8"/>
      <c r="O54" s="8">
        <v>1054458.76</v>
      </c>
      <c r="P54" s="36"/>
    </row>
    <row r="55" spans="1:16" x14ac:dyDescent="0.2">
      <c r="A55" s="28"/>
      <c r="B55" s="29" t="s">
        <v>6</v>
      </c>
      <c r="C55" s="29" t="s">
        <v>58</v>
      </c>
      <c r="D55" s="30"/>
      <c r="E55" s="30"/>
      <c r="F55" s="30"/>
      <c r="G55" s="30"/>
      <c r="H55" s="30"/>
      <c r="I55" s="30"/>
      <c r="J55" s="30"/>
      <c r="K55" s="30"/>
      <c r="L55" s="30"/>
      <c r="M55" s="8">
        <v>0</v>
      </c>
      <c r="N55" s="8"/>
      <c r="O55" s="8">
        <v>0</v>
      </c>
      <c r="P55" s="35"/>
    </row>
    <row r="56" spans="1:16" x14ac:dyDescent="0.2">
      <c r="A56" s="18"/>
      <c r="B56" s="10" t="s">
        <v>7</v>
      </c>
      <c r="C56" s="10" t="s">
        <v>59</v>
      </c>
      <c r="D56" s="6"/>
      <c r="E56" s="6"/>
      <c r="F56" s="6"/>
      <c r="G56" s="6"/>
      <c r="H56" s="6"/>
      <c r="I56" s="6"/>
      <c r="J56" s="6"/>
      <c r="K56" s="6"/>
      <c r="L56" s="6"/>
      <c r="M56" s="8">
        <v>2975215.52</v>
      </c>
      <c r="N56" s="8"/>
      <c r="O56" s="8">
        <v>2975215.52</v>
      </c>
      <c r="P56" s="35"/>
    </row>
    <row r="57" spans="1:16" x14ac:dyDescent="0.2">
      <c r="A57" s="61" t="s">
        <v>60</v>
      </c>
      <c r="B57" s="61"/>
      <c r="C57" s="61"/>
      <c r="D57" s="61"/>
      <c r="E57" s="4"/>
      <c r="F57" s="4"/>
      <c r="G57" s="4"/>
      <c r="H57" s="4"/>
      <c r="I57" s="4"/>
      <c r="J57" s="4"/>
      <c r="K57" s="4"/>
      <c r="L57" s="4"/>
      <c r="M57" s="9">
        <f>M35-M39+M46-M53</f>
        <v>-3246508.9300000016</v>
      </c>
      <c r="N57" s="9">
        <f>N35-N39+N46-N53</f>
        <v>0</v>
      </c>
      <c r="O57" s="9">
        <f>O35-O39+O46-O53</f>
        <v>-3246508.9300000016</v>
      </c>
      <c r="P57" s="35"/>
    </row>
    <row r="58" spans="1:16" x14ac:dyDescent="0.2">
      <c r="A58" s="37" t="s">
        <v>68</v>
      </c>
    </row>
    <row r="59" spans="1:16" x14ac:dyDescent="0.2">
      <c r="A59" s="37" t="s">
        <v>69</v>
      </c>
      <c r="M59" s="10">
        <v>-3246508.93</v>
      </c>
      <c r="O59" s="10">
        <v>-3246508.93</v>
      </c>
      <c r="P59" s="35"/>
    </row>
    <row r="60" spans="1:16" x14ac:dyDescent="0.2">
      <c r="A60" s="38" t="s">
        <v>70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>
        <v>0</v>
      </c>
      <c r="N60" s="11"/>
      <c r="O60" s="11">
        <v>0</v>
      </c>
    </row>
    <row r="61" spans="1:16" x14ac:dyDescent="0.2">
      <c r="A61" s="39" t="s">
        <v>71</v>
      </c>
      <c r="M61" s="20">
        <f>M57-M60</f>
        <v>-3246508.9300000016</v>
      </c>
      <c r="O61" s="20">
        <f>O57-O60</f>
        <v>-3246508.9300000016</v>
      </c>
    </row>
    <row r="62" spans="1:16" x14ac:dyDescent="0.2">
      <c r="M62" s="20"/>
    </row>
  </sheetData>
  <mergeCells count="14">
    <mergeCell ref="B3:C3"/>
    <mergeCell ref="A57:D57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BF254DEF-1FDD-4D99-BCCC-213CFCCDB88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03B41-D0D9-496E-86B9-72D67F1DD0C3}">
  <dimension ref="A1:P61"/>
  <sheetViews>
    <sheetView topLeftCell="A40" workbookViewId="0">
      <selection activeCell="O60" sqref="O60"/>
    </sheetView>
  </sheetViews>
  <sheetFormatPr defaultRowHeight="12.75" x14ac:dyDescent="0.2"/>
  <cols>
    <col min="1" max="1" width="5.42578125" style="14" customWidth="1"/>
    <col min="2" max="2" width="2.42578125" style="14" customWidth="1"/>
    <col min="3" max="3" width="29.42578125" style="14" customWidth="1"/>
    <col min="4" max="4" width="15.5703125" style="14" customWidth="1"/>
    <col min="5" max="5" width="12.85546875" style="14" bestFit="1" customWidth="1"/>
    <col min="6" max="6" width="12.85546875" style="14" customWidth="1"/>
    <col min="7" max="8" width="14" style="14" bestFit="1" customWidth="1"/>
    <col min="9" max="9" width="13.28515625" style="14" bestFit="1" customWidth="1"/>
    <col min="10" max="11" width="9.28515625" style="14" bestFit="1" customWidth="1"/>
    <col min="12" max="12" width="10.28515625" style="14" bestFit="1" customWidth="1"/>
    <col min="13" max="13" width="13.7109375" style="14" customWidth="1"/>
    <col min="14" max="14" width="11.140625" style="14" customWidth="1"/>
    <col min="15" max="15" width="19.42578125" style="14" customWidth="1"/>
    <col min="16" max="16384" width="9.140625" style="14"/>
  </cols>
  <sheetData>
    <row r="1" spans="1:15" x14ac:dyDescent="0.2">
      <c r="A1" s="13"/>
      <c r="C1" s="15" t="s">
        <v>96</v>
      </c>
      <c r="D1" s="62" t="s">
        <v>37</v>
      </c>
      <c r="E1" s="62" t="s">
        <v>38</v>
      </c>
      <c r="F1" s="62" t="s">
        <v>75</v>
      </c>
      <c r="G1" s="62" t="s">
        <v>74</v>
      </c>
      <c r="H1" s="62" t="s">
        <v>39</v>
      </c>
      <c r="I1" s="62" t="s">
        <v>40</v>
      </c>
      <c r="J1" s="62" t="s">
        <v>61</v>
      </c>
      <c r="K1" s="62" t="s">
        <v>66</v>
      </c>
      <c r="L1" s="62" t="s">
        <v>62</v>
      </c>
      <c r="M1" s="62" t="s">
        <v>63</v>
      </c>
      <c r="N1" s="62" t="s">
        <v>64</v>
      </c>
      <c r="O1" s="62" t="s">
        <v>65</v>
      </c>
    </row>
    <row r="2" spans="1:15" x14ac:dyDescent="0.2">
      <c r="A2" s="13"/>
      <c r="B2" s="13"/>
      <c r="C2" s="58" t="s">
        <v>67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x14ac:dyDescent="0.2">
      <c r="A3" s="13" t="s">
        <v>1</v>
      </c>
      <c r="B3" s="63" t="s">
        <v>0</v>
      </c>
      <c r="C3" s="63"/>
      <c r="D3" s="1">
        <f t="shared" ref="D3:N3" si="0">D4+D5+D6+D7+D14+D21</f>
        <v>131265.4</v>
      </c>
      <c r="E3" s="1">
        <f t="shared" si="0"/>
        <v>0</v>
      </c>
      <c r="F3" s="1">
        <f t="shared" si="0"/>
        <v>13128010.829999998</v>
      </c>
      <c r="G3" s="1">
        <f t="shared" si="0"/>
        <v>669154.71</v>
      </c>
      <c r="H3" s="1">
        <f t="shared" si="0"/>
        <v>232365.07</v>
      </c>
      <c r="I3" s="1">
        <f t="shared" si="0"/>
        <v>0</v>
      </c>
      <c r="J3" s="1">
        <f t="shared" si="0"/>
        <v>0</v>
      </c>
      <c r="K3" s="1">
        <f t="shared" si="0"/>
        <v>0</v>
      </c>
      <c r="L3" s="1">
        <f t="shared" si="0"/>
        <v>0</v>
      </c>
      <c r="M3" s="1">
        <f>D3+E3+F3+G3+H3+I3+J3+K3+L3</f>
        <v>14160796.009999998</v>
      </c>
      <c r="N3" s="1">
        <f t="shared" si="0"/>
        <v>0</v>
      </c>
      <c r="O3" s="1">
        <f t="shared" ref="O3:O34" si="1">M3+N3</f>
        <v>14160796.009999998</v>
      </c>
    </row>
    <row r="4" spans="1:15" x14ac:dyDescent="0.2">
      <c r="A4" s="13"/>
      <c r="B4" s="14" t="s">
        <v>2</v>
      </c>
      <c r="C4" s="14" t="s">
        <v>4</v>
      </c>
      <c r="D4" s="42">
        <v>85974.47</v>
      </c>
      <c r="E4" s="42"/>
      <c r="F4" s="42">
        <v>12222886.119999999</v>
      </c>
      <c r="G4" s="42">
        <v>401012.28</v>
      </c>
      <c r="H4" s="42">
        <v>69485.23</v>
      </c>
      <c r="I4" s="42">
        <v>0</v>
      </c>
      <c r="J4" s="42">
        <v>0</v>
      </c>
      <c r="K4" s="42">
        <v>0</v>
      </c>
      <c r="L4" s="42">
        <v>0</v>
      </c>
      <c r="M4" s="2">
        <f>D4+E4+F4+G4+H4+I4+J4+K4+L4</f>
        <v>12779358.1</v>
      </c>
      <c r="N4" s="42">
        <v>0</v>
      </c>
      <c r="O4" s="2">
        <f t="shared" si="1"/>
        <v>12779358.1</v>
      </c>
    </row>
    <row r="5" spans="1:15" x14ac:dyDescent="0.2">
      <c r="A5" s="13"/>
      <c r="B5" s="14" t="s">
        <v>6</v>
      </c>
      <c r="C5" s="14" t="s">
        <v>3</v>
      </c>
      <c r="D5" s="42">
        <v>6683.41</v>
      </c>
      <c r="E5" s="42">
        <v>0</v>
      </c>
      <c r="F5" s="42">
        <v>5856.29</v>
      </c>
      <c r="G5" s="42">
        <v>24060.55</v>
      </c>
      <c r="H5" s="42">
        <v>24916.14</v>
      </c>
      <c r="I5" s="42">
        <v>0</v>
      </c>
      <c r="J5" s="42">
        <v>0</v>
      </c>
      <c r="K5" s="42">
        <v>0</v>
      </c>
      <c r="L5" s="42">
        <v>0</v>
      </c>
      <c r="M5" s="2">
        <f t="shared" ref="M5:M34" si="2">D5+E5+F5+G5+H5+I5+J5+K5+L5</f>
        <v>61516.39</v>
      </c>
      <c r="N5" s="42">
        <v>0</v>
      </c>
      <c r="O5" s="2">
        <f t="shared" si="1"/>
        <v>61516.39</v>
      </c>
    </row>
    <row r="6" spans="1:15" x14ac:dyDescent="0.2">
      <c r="A6" s="13"/>
      <c r="B6" s="14" t="s">
        <v>7</v>
      </c>
      <c r="C6" s="14" t="s">
        <v>5</v>
      </c>
      <c r="D6" s="42">
        <v>0</v>
      </c>
      <c r="E6" s="42">
        <v>0</v>
      </c>
      <c r="F6" s="42">
        <v>0</v>
      </c>
      <c r="G6" s="42">
        <v>24454.26</v>
      </c>
      <c r="H6" s="42">
        <v>0</v>
      </c>
      <c r="I6" s="42">
        <v>0</v>
      </c>
      <c r="J6" s="42">
        <v>0</v>
      </c>
      <c r="K6" s="42">
        <v>0</v>
      </c>
      <c r="L6" s="42">
        <v>0</v>
      </c>
      <c r="M6" s="2">
        <f t="shared" si="2"/>
        <v>24454.26</v>
      </c>
      <c r="N6" s="42">
        <v>0</v>
      </c>
      <c r="O6" s="2">
        <f t="shared" si="1"/>
        <v>24454.26</v>
      </c>
    </row>
    <row r="7" spans="1:15" x14ac:dyDescent="0.2">
      <c r="A7" s="13"/>
      <c r="B7" s="14" t="s">
        <v>8</v>
      </c>
      <c r="C7" s="14" t="s">
        <v>9</v>
      </c>
      <c r="D7" s="3">
        <f t="shared" ref="D7:L7" si="3">D8+D9+D10+D11+D12+D13</f>
        <v>0</v>
      </c>
      <c r="E7" s="3">
        <f t="shared" si="3"/>
        <v>0</v>
      </c>
      <c r="F7" s="3">
        <f t="shared" si="3"/>
        <v>856752.28</v>
      </c>
      <c r="G7" s="3">
        <f t="shared" si="3"/>
        <v>0</v>
      </c>
      <c r="H7" s="3">
        <f t="shared" si="3"/>
        <v>11414.79</v>
      </c>
      <c r="I7" s="3">
        <f t="shared" si="3"/>
        <v>0</v>
      </c>
      <c r="J7" s="3">
        <f t="shared" si="3"/>
        <v>0</v>
      </c>
      <c r="K7" s="3">
        <f t="shared" si="3"/>
        <v>0</v>
      </c>
      <c r="L7" s="3">
        <f t="shared" si="3"/>
        <v>0</v>
      </c>
      <c r="M7" s="3">
        <f>D7+E7+F7+G7+H7+I7+J7+K7+L7</f>
        <v>868167.07000000007</v>
      </c>
      <c r="N7" s="46">
        <v>0</v>
      </c>
      <c r="O7" s="3">
        <f t="shared" si="1"/>
        <v>868167.07000000007</v>
      </c>
    </row>
    <row r="8" spans="1:15" x14ac:dyDescent="0.2">
      <c r="A8" s="13"/>
      <c r="C8" s="14" t="s">
        <v>10</v>
      </c>
      <c r="D8" s="42">
        <v>0</v>
      </c>
      <c r="E8" s="42">
        <v>0</v>
      </c>
      <c r="F8" s="42">
        <v>856752.28</v>
      </c>
      <c r="G8" s="42">
        <v>0</v>
      </c>
      <c r="H8" s="42">
        <v>3356.65</v>
      </c>
      <c r="I8" s="42">
        <v>0</v>
      </c>
      <c r="J8" s="42">
        <v>0</v>
      </c>
      <c r="K8" s="42">
        <v>0</v>
      </c>
      <c r="L8" s="42">
        <v>0</v>
      </c>
      <c r="M8" s="2">
        <f t="shared" si="2"/>
        <v>860108.93</v>
      </c>
      <c r="N8" s="42">
        <v>0</v>
      </c>
      <c r="O8" s="2">
        <f t="shared" si="1"/>
        <v>860108.93</v>
      </c>
    </row>
    <row r="9" spans="1:15" x14ac:dyDescent="0.2">
      <c r="A9" s="13"/>
      <c r="C9" s="14" t="s">
        <v>11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2">
        <f t="shared" si="2"/>
        <v>0</v>
      </c>
      <c r="N9" s="42">
        <v>0</v>
      </c>
      <c r="O9" s="2">
        <f t="shared" si="1"/>
        <v>0</v>
      </c>
    </row>
    <row r="10" spans="1:15" x14ac:dyDescent="0.2">
      <c r="A10" s="13"/>
      <c r="C10" s="14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2">
        <f t="shared" si="2"/>
        <v>0</v>
      </c>
      <c r="N10" s="42">
        <v>0</v>
      </c>
      <c r="O10" s="2">
        <f t="shared" si="1"/>
        <v>0</v>
      </c>
    </row>
    <row r="11" spans="1:15" x14ac:dyDescent="0.2">
      <c r="A11" s="13"/>
      <c r="C11" s="14" t="s">
        <v>13</v>
      </c>
      <c r="D11" s="42"/>
      <c r="E11" s="42"/>
      <c r="F11" s="42"/>
      <c r="G11" s="42"/>
      <c r="H11" s="42"/>
      <c r="I11" s="42"/>
      <c r="J11" s="42"/>
      <c r="K11" s="42"/>
      <c r="L11" s="42"/>
      <c r="M11" s="2">
        <f t="shared" si="2"/>
        <v>0</v>
      </c>
      <c r="N11" s="42">
        <v>0</v>
      </c>
      <c r="O11" s="2">
        <f t="shared" si="1"/>
        <v>0</v>
      </c>
    </row>
    <row r="12" spans="1:15" x14ac:dyDescent="0.2">
      <c r="A12" s="13"/>
      <c r="C12" s="14" t="s">
        <v>14</v>
      </c>
      <c r="D12" s="42"/>
      <c r="E12" s="42"/>
      <c r="F12" s="42"/>
      <c r="G12" s="42"/>
      <c r="H12" s="42"/>
      <c r="I12" s="42"/>
      <c r="J12" s="42"/>
      <c r="K12" s="42"/>
      <c r="L12" s="42"/>
      <c r="M12" s="2">
        <f t="shared" si="2"/>
        <v>0</v>
      </c>
      <c r="N12" s="42">
        <v>0</v>
      </c>
      <c r="O12" s="2">
        <f t="shared" si="1"/>
        <v>0</v>
      </c>
    </row>
    <row r="13" spans="1:15" x14ac:dyDescent="0.2">
      <c r="A13" s="13"/>
      <c r="C13" s="14" t="s">
        <v>76</v>
      </c>
      <c r="D13" s="42"/>
      <c r="E13" s="42"/>
      <c r="F13" s="42"/>
      <c r="G13" s="42"/>
      <c r="H13" s="42">
        <v>8058.14</v>
      </c>
      <c r="I13" s="42"/>
      <c r="J13" s="42"/>
      <c r="K13" s="42"/>
      <c r="L13" s="42"/>
      <c r="M13" s="2">
        <f t="shared" si="2"/>
        <v>8058.14</v>
      </c>
      <c r="N13" s="42">
        <v>0</v>
      </c>
      <c r="O13" s="2">
        <f t="shared" si="1"/>
        <v>8058.14</v>
      </c>
    </row>
    <row r="14" spans="1:15" x14ac:dyDescent="0.2">
      <c r="A14" s="13"/>
      <c r="B14" s="14" t="s">
        <v>15</v>
      </c>
      <c r="C14" s="14" t="s">
        <v>16</v>
      </c>
      <c r="D14" s="3">
        <f t="shared" ref="D14:L14" si="4">D15+D16+D17+D18+D19+D20</f>
        <v>20304.23</v>
      </c>
      <c r="E14" s="3">
        <f t="shared" si="4"/>
        <v>0</v>
      </c>
      <c r="F14" s="3">
        <f t="shared" si="4"/>
        <v>43683.31</v>
      </c>
      <c r="G14" s="3">
        <f t="shared" si="4"/>
        <v>152737.54</v>
      </c>
      <c r="H14" s="3">
        <f t="shared" si="4"/>
        <v>41046.47</v>
      </c>
      <c r="I14" s="3">
        <f t="shared" si="4"/>
        <v>0</v>
      </c>
      <c r="J14" s="3">
        <f t="shared" si="4"/>
        <v>0</v>
      </c>
      <c r="K14" s="3">
        <f t="shared" si="4"/>
        <v>0</v>
      </c>
      <c r="L14" s="3">
        <f t="shared" si="4"/>
        <v>0</v>
      </c>
      <c r="M14" s="3">
        <f>D14+E14+F14+G14+H14+I14+J14+K14+L14</f>
        <v>257771.55000000002</v>
      </c>
      <c r="N14" s="46">
        <v>0</v>
      </c>
      <c r="O14" s="3">
        <f t="shared" si="1"/>
        <v>257771.55000000002</v>
      </c>
    </row>
    <row r="15" spans="1:15" x14ac:dyDescent="0.2">
      <c r="A15" s="13"/>
      <c r="C15" s="14" t="s">
        <v>17</v>
      </c>
      <c r="D15" s="42">
        <v>13293.64</v>
      </c>
      <c r="E15" s="42">
        <v>0</v>
      </c>
      <c r="F15" s="42">
        <v>18794.29</v>
      </c>
      <c r="G15" s="42">
        <v>75392.350000000006</v>
      </c>
      <c r="H15" s="42">
        <v>29183.23</v>
      </c>
      <c r="I15" s="42">
        <v>0</v>
      </c>
      <c r="J15" s="42">
        <v>0</v>
      </c>
      <c r="K15" s="42">
        <v>0</v>
      </c>
      <c r="L15" s="42">
        <v>0</v>
      </c>
      <c r="M15" s="2">
        <f t="shared" si="2"/>
        <v>136663.51</v>
      </c>
      <c r="N15" s="42">
        <v>0</v>
      </c>
      <c r="O15" s="2">
        <f t="shared" si="1"/>
        <v>136663.51</v>
      </c>
    </row>
    <row r="16" spans="1:15" x14ac:dyDescent="0.2">
      <c r="A16" s="13"/>
      <c r="C16" s="14" t="s">
        <v>18</v>
      </c>
      <c r="D16" s="42">
        <v>0</v>
      </c>
      <c r="E16" s="42">
        <v>0</v>
      </c>
      <c r="F16" s="42">
        <v>8700</v>
      </c>
      <c r="G16" s="42">
        <v>2850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2">
        <f t="shared" si="2"/>
        <v>11550</v>
      </c>
      <c r="N16" s="42">
        <v>0</v>
      </c>
      <c r="O16" s="2">
        <f t="shared" si="1"/>
        <v>11550</v>
      </c>
    </row>
    <row r="17" spans="1:15" x14ac:dyDescent="0.2">
      <c r="A17" s="13"/>
      <c r="C17" s="14" t="s">
        <v>19</v>
      </c>
      <c r="D17" s="42"/>
      <c r="E17" s="42"/>
      <c r="F17" s="42"/>
      <c r="G17" s="42"/>
      <c r="H17" s="42"/>
      <c r="I17" s="42"/>
      <c r="J17" s="42"/>
      <c r="K17" s="42"/>
      <c r="L17" s="42"/>
      <c r="M17" s="2">
        <f t="shared" si="2"/>
        <v>0</v>
      </c>
      <c r="N17" s="42">
        <v>0</v>
      </c>
      <c r="O17" s="2">
        <f t="shared" si="1"/>
        <v>0</v>
      </c>
    </row>
    <row r="18" spans="1:15" x14ac:dyDescent="0.2">
      <c r="A18" s="13"/>
      <c r="C18" s="14" t="s">
        <v>20</v>
      </c>
      <c r="D18" s="42"/>
      <c r="E18" s="42"/>
      <c r="F18" s="42"/>
      <c r="G18" s="42"/>
      <c r="H18" s="42"/>
      <c r="I18" s="42"/>
      <c r="J18" s="42"/>
      <c r="K18" s="42"/>
      <c r="L18" s="42"/>
      <c r="M18" s="2">
        <f t="shared" si="2"/>
        <v>0</v>
      </c>
      <c r="N18" s="42">
        <v>0</v>
      </c>
      <c r="O18" s="2">
        <f t="shared" si="1"/>
        <v>0</v>
      </c>
    </row>
    <row r="19" spans="1:15" x14ac:dyDescent="0.2">
      <c r="A19" s="13"/>
      <c r="C19" s="14" t="s">
        <v>21</v>
      </c>
      <c r="D19" s="42"/>
      <c r="E19" s="42"/>
      <c r="F19" s="42"/>
      <c r="G19" s="42"/>
      <c r="H19" s="42"/>
      <c r="I19" s="42"/>
      <c r="J19" s="42"/>
      <c r="K19" s="42"/>
      <c r="L19" s="42"/>
      <c r="M19" s="2">
        <f t="shared" si="2"/>
        <v>0</v>
      </c>
      <c r="N19" s="42">
        <v>0</v>
      </c>
      <c r="O19" s="2">
        <f t="shared" si="1"/>
        <v>0</v>
      </c>
    </row>
    <row r="20" spans="1:15" x14ac:dyDescent="0.2">
      <c r="A20" s="13"/>
      <c r="C20" s="14" t="s">
        <v>72</v>
      </c>
      <c r="D20" s="42">
        <v>7010.59</v>
      </c>
      <c r="E20" s="42">
        <v>0</v>
      </c>
      <c r="F20" s="42">
        <v>16189.02</v>
      </c>
      <c r="G20" s="42">
        <v>74495.19</v>
      </c>
      <c r="H20" s="42">
        <v>11863.24</v>
      </c>
      <c r="I20" s="42">
        <v>0</v>
      </c>
      <c r="J20" s="42">
        <v>0</v>
      </c>
      <c r="K20" s="42">
        <v>0</v>
      </c>
      <c r="L20" s="42">
        <v>0</v>
      </c>
      <c r="M20" s="2">
        <f t="shared" si="2"/>
        <v>109558.04000000001</v>
      </c>
      <c r="N20" s="42">
        <v>0</v>
      </c>
      <c r="O20" s="2">
        <f t="shared" si="1"/>
        <v>109558.04000000001</v>
      </c>
    </row>
    <row r="21" spans="1:15" x14ac:dyDescent="0.2">
      <c r="A21" s="13"/>
      <c r="B21" s="14" t="s">
        <v>22</v>
      </c>
      <c r="C21" s="14" t="s">
        <v>23</v>
      </c>
      <c r="D21" s="42">
        <v>18303.29</v>
      </c>
      <c r="E21" s="42">
        <v>0</v>
      </c>
      <c r="F21" s="42">
        <v>-1167.17</v>
      </c>
      <c r="G21" s="42">
        <v>66890.080000000002</v>
      </c>
      <c r="H21" s="42">
        <v>85502.44</v>
      </c>
      <c r="I21" s="42">
        <v>0</v>
      </c>
      <c r="J21" s="42">
        <v>0</v>
      </c>
      <c r="K21" s="42">
        <v>0</v>
      </c>
      <c r="L21" s="42">
        <v>0</v>
      </c>
      <c r="M21" s="2">
        <f t="shared" si="2"/>
        <v>169528.64</v>
      </c>
      <c r="N21" s="42">
        <v>0</v>
      </c>
      <c r="O21" s="2">
        <f t="shared" si="1"/>
        <v>169528.64</v>
      </c>
    </row>
    <row r="22" spans="1:15" x14ac:dyDescent="0.2">
      <c r="A22" s="13" t="s">
        <v>24</v>
      </c>
      <c r="C22" s="20" t="s">
        <v>25</v>
      </c>
      <c r="D22" s="3">
        <f t="shared" ref="D22:L22" si="5">D23+D24+D25+D26+D34</f>
        <v>293824.44</v>
      </c>
      <c r="E22" s="3">
        <f t="shared" si="5"/>
        <v>0</v>
      </c>
      <c r="F22" s="3">
        <f t="shared" si="5"/>
        <v>2603101.48</v>
      </c>
      <c r="G22" s="3">
        <f t="shared" si="5"/>
        <v>833443.78</v>
      </c>
      <c r="H22" s="3">
        <f t="shared" si="5"/>
        <v>254402.66</v>
      </c>
      <c r="I22" s="3">
        <f t="shared" si="5"/>
        <v>0</v>
      </c>
      <c r="J22" s="3">
        <f t="shared" si="5"/>
        <v>0</v>
      </c>
      <c r="K22" s="3">
        <f t="shared" si="5"/>
        <v>0</v>
      </c>
      <c r="L22" s="3">
        <f t="shared" si="5"/>
        <v>0</v>
      </c>
      <c r="M22" s="3">
        <f>D22+E22+F22+G22+H22+I22+J22+K22+L22</f>
        <v>3984772.3600000003</v>
      </c>
      <c r="N22" s="46"/>
      <c r="O22" s="3">
        <f t="shared" si="1"/>
        <v>3984772.3600000003</v>
      </c>
    </row>
    <row r="23" spans="1:15" x14ac:dyDescent="0.2">
      <c r="A23" s="13"/>
      <c r="B23" s="14" t="s">
        <v>2</v>
      </c>
      <c r="C23" s="14" t="s">
        <v>26</v>
      </c>
      <c r="D23" s="42">
        <v>218345.31</v>
      </c>
      <c r="E23" s="42">
        <v>0</v>
      </c>
      <c r="F23" s="42">
        <v>510612.28</v>
      </c>
      <c r="G23" s="42">
        <v>312836.2</v>
      </c>
      <c r="H23" s="42">
        <v>137651.92000000001</v>
      </c>
      <c r="I23" s="42">
        <v>0</v>
      </c>
      <c r="J23" s="42">
        <v>0</v>
      </c>
      <c r="K23" s="42">
        <v>0</v>
      </c>
      <c r="L23" s="42">
        <v>0</v>
      </c>
      <c r="M23" s="2">
        <f t="shared" si="2"/>
        <v>1179445.71</v>
      </c>
      <c r="N23" s="42">
        <v>0</v>
      </c>
      <c r="O23" s="2">
        <f t="shared" si="1"/>
        <v>1179445.71</v>
      </c>
    </row>
    <row r="24" spans="1:15" x14ac:dyDescent="0.2">
      <c r="A24" s="13"/>
      <c r="B24" s="14" t="s">
        <v>6</v>
      </c>
      <c r="C24" s="14" t="s">
        <v>27</v>
      </c>
      <c r="D24" s="42">
        <v>16882.96</v>
      </c>
      <c r="E24" s="42">
        <v>0</v>
      </c>
      <c r="F24" s="42">
        <v>25381.42</v>
      </c>
      <c r="G24" s="42">
        <v>122191.54</v>
      </c>
      <c r="H24" s="42">
        <v>38184.019999999997</v>
      </c>
      <c r="I24" s="42">
        <v>0</v>
      </c>
      <c r="J24" s="42">
        <v>0</v>
      </c>
      <c r="K24" s="42">
        <v>0</v>
      </c>
      <c r="L24" s="42">
        <v>0</v>
      </c>
      <c r="M24" s="2">
        <f t="shared" si="2"/>
        <v>202639.93999999997</v>
      </c>
      <c r="N24" s="42">
        <v>0</v>
      </c>
      <c r="O24" s="2">
        <f t="shared" si="1"/>
        <v>202639.93999999997</v>
      </c>
    </row>
    <row r="25" spans="1:15" x14ac:dyDescent="0.2">
      <c r="A25" s="13"/>
      <c r="B25" s="14" t="s">
        <v>7</v>
      </c>
      <c r="C25" s="14" t="s">
        <v>28</v>
      </c>
      <c r="D25" s="42">
        <v>0</v>
      </c>
      <c r="E25" s="42">
        <v>0</v>
      </c>
      <c r="F25" s="42">
        <v>57500</v>
      </c>
      <c r="G25" s="42">
        <v>81514.19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2">
        <f t="shared" si="2"/>
        <v>139014.19</v>
      </c>
      <c r="N25" s="42">
        <v>0</v>
      </c>
      <c r="O25" s="2">
        <f t="shared" si="1"/>
        <v>139014.19</v>
      </c>
    </row>
    <row r="26" spans="1:15" x14ac:dyDescent="0.2">
      <c r="A26" s="13"/>
      <c r="B26" s="14" t="s">
        <v>8</v>
      </c>
      <c r="C26" s="14" t="s">
        <v>29</v>
      </c>
      <c r="D26" s="3">
        <f t="shared" ref="D26:L26" si="6">D27+D28+D29+D30+D31+D32+D33</f>
        <v>58596.17</v>
      </c>
      <c r="E26" s="3">
        <f t="shared" si="6"/>
        <v>0</v>
      </c>
      <c r="F26" s="3">
        <f t="shared" si="6"/>
        <v>2009607.78</v>
      </c>
      <c r="G26" s="3">
        <f t="shared" si="6"/>
        <v>316901.84999999998</v>
      </c>
      <c r="H26" s="3">
        <f t="shared" si="6"/>
        <v>78566.720000000001</v>
      </c>
      <c r="I26" s="3">
        <f t="shared" si="6"/>
        <v>0</v>
      </c>
      <c r="J26" s="3">
        <f t="shared" si="6"/>
        <v>0</v>
      </c>
      <c r="K26" s="3">
        <f t="shared" si="6"/>
        <v>0</v>
      </c>
      <c r="L26" s="3">
        <f t="shared" si="6"/>
        <v>0</v>
      </c>
      <c r="M26" s="3">
        <f>D26+E26+F26+G26+H26+I26+J26+K26+L26</f>
        <v>2463672.52</v>
      </c>
      <c r="N26" s="46">
        <v>0</v>
      </c>
      <c r="O26" s="3">
        <f t="shared" si="1"/>
        <v>2463672.52</v>
      </c>
    </row>
    <row r="27" spans="1:15" x14ac:dyDescent="0.2">
      <c r="A27" s="13"/>
      <c r="C27" s="14" t="s">
        <v>10</v>
      </c>
      <c r="D27" s="42">
        <v>55254.84</v>
      </c>
      <c r="E27" s="42">
        <v>0</v>
      </c>
      <c r="F27" s="42">
        <v>1976848.94</v>
      </c>
      <c r="G27" s="42">
        <v>292323.23</v>
      </c>
      <c r="H27" s="42">
        <v>61056.86</v>
      </c>
      <c r="I27" s="42">
        <v>0</v>
      </c>
      <c r="J27" s="42">
        <v>0</v>
      </c>
      <c r="K27" s="42">
        <v>0</v>
      </c>
      <c r="L27" s="42">
        <v>0</v>
      </c>
      <c r="M27" s="2">
        <f t="shared" si="2"/>
        <v>2385483.8699999996</v>
      </c>
      <c r="N27" s="42">
        <v>0</v>
      </c>
      <c r="O27" s="2">
        <f t="shared" si="1"/>
        <v>2385483.8699999996</v>
      </c>
    </row>
    <row r="28" spans="1:15" x14ac:dyDescent="0.2">
      <c r="A28" s="13"/>
      <c r="C28" s="14" t="s">
        <v>11</v>
      </c>
      <c r="D28" s="42">
        <v>0</v>
      </c>
      <c r="E28" s="42">
        <v>0</v>
      </c>
      <c r="F28" s="42">
        <v>29000</v>
      </c>
      <c r="G28" s="42">
        <v>9500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2">
        <f t="shared" si="2"/>
        <v>38500</v>
      </c>
      <c r="N28" s="42">
        <v>0</v>
      </c>
      <c r="O28" s="2">
        <f t="shared" si="1"/>
        <v>38500</v>
      </c>
    </row>
    <row r="29" spans="1:15" x14ac:dyDescent="0.2">
      <c r="A29" s="13"/>
      <c r="C29" s="14" t="s">
        <v>73</v>
      </c>
      <c r="D29" s="42">
        <v>3341.33</v>
      </c>
      <c r="E29" s="42">
        <v>0</v>
      </c>
      <c r="F29" s="42">
        <v>3758.84</v>
      </c>
      <c r="G29" s="42">
        <v>15078.62</v>
      </c>
      <c r="H29" s="42">
        <v>17509.86</v>
      </c>
      <c r="I29" s="42">
        <v>0</v>
      </c>
      <c r="J29" s="42">
        <v>0</v>
      </c>
      <c r="K29" s="42">
        <v>0</v>
      </c>
      <c r="L29" s="42">
        <v>0</v>
      </c>
      <c r="M29" s="2">
        <f t="shared" si="2"/>
        <v>39688.65</v>
      </c>
      <c r="N29" s="42">
        <v>0</v>
      </c>
      <c r="O29" s="2">
        <f t="shared" si="1"/>
        <v>39688.65</v>
      </c>
    </row>
    <row r="30" spans="1:15" x14ac:dyDescent="0.2">
      <c r="A30" s="13"/>
      <c r="C30" s="14" t="s">
        <v>30</v>
      </c>
      <c r="D30" s="42"/>
      <c r="E30" s="42"/>
      <c r="F30" s="42"/>
      <c r="G30" s="42"/>
      <c r="H30" s="42"/>
      <c r="I30" s="42"/>
      <c r="J30" s="42"/>
      <c r="K30" s="42"/>
      <c r="L30" s="42"/>
      <c r="M30" s="2">
        <f t="shared" si="2"/>
        <v>0</v>
      </c>
      <c r="N30" s="42">
        <v>0</v>
      </c>
      <c r="O30" s="2">
        <f t="shared" si="1"/>
        <v>0</v>
      </c>
    </row>
    <row r="31" spans="1:15" x14ac:dyDescent="0.2">
      <c r="A31" s="13"/>
      <c r="C31" s="14" t="s">
        <v>31</v>
      </c>
      <c r="D31" s="42"/>
      <c r="E31" s="42"/>
      <c r="F31" s="42"/>
      <c r="G31" s="42"/>
      <c r="H31" s="42"/>
      <c r="I31" s="42"/>
      <c r="J31" s="42"/>
      <c r="K31" s="42"/>
      <c r="L31" s="42"/>
      <c r="M31" s="2">
        <f t="shared" si="2"/>
        <v>0</v>
      </c>
      <c r="N31" s="42">
        <v>0</v>
      </c>
      <c r="O31" s="2">
        <f t="shared" si="1"/>
        <v>0</v>
      </c>
    </row>
    <row r="32" spans="1:15" x14ac:dyDescent="0.2">
      <c r="A32" s="13"/>
      <c r="C32" s="14" t="s">
        <v>32</v>
      </c>
      <c r="D32" s="42"/>
      <c r="E32" s="42"/>
      <c r="F32" s="42"/>
      <c r="G32" s="42"/>
      <c r="H32" s="42"/>
      <c r="I32" s="42"/>
      <c r="J32" s="42"/>
      <c r="K32" s="42"/>
      <c r="L32" s="42"/>
      <c r="M32" s="2">
        <f t="shared" si="2"/>
        <v>0</v>
      </c>
      <c r="N32" s="42">
        <v>0</v>
      </c>
      <c r="O32" s="2">
        <f t="shared" si="1"/>
        <v>0</v>
      </c>
    </row>
    <row r="33" spans="1:16" x14ac:dyDescent="0.2">
      <c r="A33" s="13"/>
      <c r="C33" s="14" t="s">
        <v>33</v>
      </c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2">
        <f t="shared" si="2"/>
        <v>0</v>
      </c>
      <c r="N33" s="42">
        <v>0</v>
      </c>
      <c r="O33" s="2">
        <f t="shared" si="1"/>
        <v>0</v>
      </c>
    </row>
    <row r="34" spans="1:16" x14ac:dyDescent="0.2">
      <c r="A34" s="13"/>
      <c r="B34" s="14" t="s">
        <v>15</v>
      </c>
      <c r="C34" s="14" t="s">
        <v>34</v>
      </c>
      <c r="D34" s="42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/>
      <c r="K34" s="42"/>
      <c r="L34" s="42">
        <v>0</v>
      </c>
      <c r="M34" s="2">
        <f t="shared" si="2"/>
        <v>0</v>
      </c>
      <c r="N34" s="42">
        <v>0</v>
      </c>
      <c r="O34" s="2">
        <f t="shared" si="1"/>
        <v>0</v>
      </c>
    </row>
    <row r="35" spans="1:16" x14ac:dyDescent="0.2">
      <c r="A35" s="47" t="s">
        <v>35</v>
      </c>
      <c r="B35" s="43"/>
      <c r="C35" s="22" t="s">
        <v>36</v>
      </c>
      <c r="D35" s="48">
        <f t="shared" ref="D35:O35" si="7">D3-D22</f>
        <v>-162559.04000000001</v>
      </c>
      <c r="E35" s="48">
        <f t="shared" si="7"/>
        <v>0</v>
      </c>
      <c r="F35" s="48">
        <f t="shared" si="7"/>
        <v>10524909.349999998</v>
      </c>
      <c r="G35" s="48">
        <f t="shared" si="7"/>
        <v>-164289.07000000007</v>
      </c>
      <c r="H35" s="48">
        <f t="shared" si="7"/>
        <v>-22037.589999999997</v>
      </c>
      <c r="I35" s="48">
        <f t="shared" si="7"/>
        <v>0</v>
      </c>
      <c r="J35" s="48">
        <f t="shared" si="7"/>
        <v>0</v>
      </c>
      <c r="K35" s="48">
        <f t="shared" si="7"/>
        <v>0</v>
      </c>
      <c r="L35" s="48">
        <f t="shared" si="7"/>
        <v>0</v>
      </c>
      <c r="M35" s="48">
        <f t="shared" si="7"/>
        <v>10176023.649999999</v>
      </c>
      <c r="N35" s="48">
        <f t="shared" si="7"/>
        <v>0</v>
      </c>
      <c r="O35" s="48">
        <f t="shared" si="7"/>
        <v>10176023.649999999</v>
      </c>
    </row>
    <row r="36" spans="1:16" x14ac:dyDescent="0.2">
      <c r="A36" s="13"/>
      <c r="C36" s="20"/>
      <c r="D36" s="49"/>
      <c r="E36" s="49"/>
      <c r="F36" s="49"/>
      <c r="G36" s="49"/>
      <c r="H36" s="49"/>
      <c r="I36" s="49"/>
      <c r="J36" s="49"/>
      <c r="K36" s="49"/>
      <c r="L36" s="49"/>
      <c r="M36" s="5"/>
      <c r="N36" s="49"/>
      <c r="O36" s="5"/>
    </row>
    <row r="37" spans="1:16" x14ac:dyDescent="0.2">
      <c r="A37" s="13"/>
      <c r="C37" s="20"/>
      <c r="D37" s="49"/>
      <c r="E37" s="49"/>
      <c r="F37" s="49"/>
      <c r="G37" s="49"/>
      <c r="H37" s="49"/>
      <c r="I37" s="49"/>
      <c r="J37" s="49"/>
      <c r="K37" s="49"/>
      <c r="L37" s="49"/>
      <c r="M37" s="5"/>
      <c r="N37" s="49"/>
      <c r="O37" s="5"/>
    </row>
    <row r="38" spans="1:16" x14ac:dyDescent="0.2">
      <c r="A38" s="13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</row>
    <row r="39" spans="1:16" x14ac:dyDescent="0.2">
      <c r="A39" s="13" t="s">
        <v>41</v>
      </c>
      <c r="C39" s="20" t="s">
        <v>42</v>
      </c>
      <c r="D39" s="50"/>
      <c r="E39" s="50"/>
      <c r="F39" s="50"/>
      <c r="G39" s="51"/>
      <c r="H39" s="50"/>
      <c r="I39" s="50"/>
      <c r="J39" s="50"/>
      <c r="K39" s="50"/>
      <c r="L39" s="50"/>
      <c r="M39" s="7">
        <f>M40+M41+M42+M43+M44+M45</f>
        <v>9397531.5199999996</v>
      </c>
      <c r="N39" s="7">
        <f>N40+N41+N42+N43+N44+N45</f>
        <v>0</v>
      </c>
      <c r="O39" s="7">
        <f>O40+O41+O42+O43+O44+O45</f>
        <v>9397531.5199999996</v>
      </c>
      <c r="P39" s="59"/>
    </row>
    <row r="40" spans="1:16" x14ac:dyDescent="0.2">
      <c r="A40" s="13"/>
      <c r="B40" s="14" t="s">
        <v>2</v>
      </c>
      <c r="C40" s="14" t="s">
        <v>43</v>
      </c>
      <c r="D40" s="50"/>
      <c r="E40" s="50"/>
      <c r="F40" s="50"/>
      <c r="G40" s="51"/>
      <c r="H40" s="50"/>
      <c r="I40" s="50"/>
      <c r="J40" s="50"/>
      <c r="K40" s="50"/>
      <c r="L40" s="50"/>
      <c r="M40" s="42">
        <v>6595783.1100000003</v>
      </c>
      <c r="N40" s="42"/>
      <c r="O40" s="42">
        <v>6595783.1100000003</v>
      </c>
      <c r="P40" s="59"/>
    </row>
    <row r="41" spans="1:16" x14ac:dyDescent="0.2">
      <c r="A41" s="13"/>
      <c r="B41" s="14" t="s">
        <v>6</v>
      </c>
      <c r="C41" s="14" t="s">
        <v>44</v>
      </c>
      <c r="D41" s="50"/>
      <c r="E41" s="50"/>
      <c r="F41" s="50"/>
      <c r="G41" s="51"/>
      <c r="H41" s="50"/>
      <c r="I41" s="50"/>
      <c r="J41" s="50"/>
      <c r="K41" s="50"/>
      <c r="L41" s="50"/>
      <c r="M41" s="42">
        <v>1994993.72</v>
      </c>
      <c r="N41" s="42"/>
      <c r="O41" s="42">
        <v>1994993.72</v>
      </c>
      <c r="P41" s="59"/>
    </row>
    <row r="42" spans="1:16" x14ac:dyDescent="0.2">
      <c r="A42" s="13"/>
      <c r="B42" s="14" t="s">
        <v>7</v>
      </c>
      <c r="C42" s="14" t="s">
        <v>45</v>
      </c>
      <c r="D42" s="50"/>
      <c r="E42" s="50"/>
      <c r="F42" s="50"/>
      <c r="G42" s="51"/>
      <c r="H42" s="50"/>
      <c r="I42" s="50"/>
      <c r="J42" s="50"/>
      <c r="K42" s="50"/>
      <c r="L42" s="50"/>
      <c r="M42" s="42">
        <v>0</v>
      </c>
      <c r="N42" s="42"/>
      <c r="O42" s="42">
        <v>0</v>
      </c>
      <c r="P42" s="59"/>
    </row>
    <row r="43" spans="1:16" x14ac:dyDescent="0.2">
      <c r="A43" s="13"/>
      <c r="B43" s="14" t="s">
        <v>8</v>
      </c>
      <c r="C43" s="14" t="s">
        <v>46</v>
      </c>
      <c r="D43" s="50"/>
      <c r="E43" s="50"/>
      <c r="F43" s="50"/>
      <c r="G43" s="51"/>
      <c r="H43" s="50"/>
      <c r="I43" s="50"/>
      <c r="J43" s="50"/>
      <c r="K43" s="50"/>
      <c r="L43" s="50"/>
      <c r="M43" s="42">
        <v>609691.01</v>
      </c>
      <c r="N43" s="42"/>
      <c r="O43" s="42">
        <v>609691.01</v>
      </c>
      <c r="P43" s="59"/>
    </row>
    <row r="44" spans="1:16" x14ac:dyDescent="0.2">
      <c r="A44" s="13"/>
      <c r="B44" s="14" t="s">
        <v>15</v>
      </c>
      <c r="C44" s="14" t="s">
        <v>47</v>
      </c>
      <c r="D44" s="50"/>
      <c r="E44" s="50"/>
      <c r="F44" s="50"/>
      <c r="G44" s="51"/>
      <c r="H44" s="50"/>
      <c r="I44" s="50"/>
      <c r="J44" s="50"/>
      <c r="K44" s="50"/>
      <c r="L44" s="50"/>
      <c r="M44" s="42"/>
      <c r="N44" s="42"/>
      <c r="O44" s="42"/>
      <c r="P44" s="59"/>
    </row>
    <row r="45" spans="1:16" x14ac:dyDescent="0.2">
      <c r="A45" s="13"/>
      <c r="B45" s="14" t="s">
        <v>22</v>
      </c>
      <c r="C45" s="14" t="s">
        <v>34</v>
      </c>
      <c r="D45" s="50"/>
      <c r="E45" s="50"/>
      <c r="F45" s="50"/>
      <c r="G45" s="51"/>
      <c r="H45" s="50"/>
      <c r="I45" s="50"/>
      <c r="J45" s="50"/>
      <c r="K45" s="50"/>
      <c r="L45" s="50"/>
      <c r="M45" s="42">
        <v>197063.67999999999</v>
      </c>
      <c r="N45" s="42"/>
      <c r="O45" s="42">
        <v>197063.67999999999</v>
      </c>
      <c r="P45" s="59"/>
    </row>
    <row r="46" spans="1:16" x14ac:dyDescent="0.2">
      <c r="A46" s="13" t="s">
        <v>48</v>
      </c>
      <c r="C46" s="20" t="s">
        <v>49</v>
      </c>
      <c r="D46" s="50"/>
      <c r="E46" s="50"/>
      <c r="F46" s="50"/>
      <c r="G46" s="51"/>
      <c r="H46" s="50"/>
      <c r="I46" s="50"/>
      <c r="J46" s="50"/>
      <c r="K46" s="50"/>
      <c r="L46" s="50"/>
      <c r="M46" s="3">
        <f>M47+M48+M49+M50+M51+M52</f>
        <v>1942567.32</v>
      </c>
      <c r="N46" s="3">
        <f>N47+N48+N49+N50+N51+N52</f>
        <v>0</v>
      </c>
      <c r="O46" s="3">
        <f>O47+O48+O49+O50+O51+O52</f>
        <v>1942567.32</v>
      </c>
      <c r="P46" s="59"/>
    </row>
    <row r="47" spans="1:16" x14ac:dyDescent="0.2">
      <c r="A47" s="13"/>
      <c r="B47" s="14" t="s">
        <v>2</v>
      </c>
      <c r="C47" s="14" t="s">
        <v>50</v>
      </c>
      <c r="D47" s="50"/>
      <c r="E47" s="50"/>
      <c r="F47" s="50"/>
      <c r="G47" s="50"/>
      <c r="H47" s="50"/>
      <c r="I47" s="50"/>
      <c r="J47" s="50"/>
      <c r="K47" s="50"/>
      <c r="L47" s="50"/>
      <c r="M47" s="42">
        <v>404812.73</v>
      </c>
      <c r="N47" s="42"/>
      <c r="O47" s="42">
        <v>404812.73</v>
      </c>
      <c r="P47" s="59"/>
    </row>
    <row r="48" spans="1:16" x14ac:dyDescent="0.2">
      <c r="A48" s="13"/>
      <c r="B48" s="14" t="s">
        <v>6</v>
      </c>
      <c r="C48" s="14" t="s">
        <v>51</v>
      </c>
      <c r="D48" s="50"/>
      <c r="E48" s="50"/>
      <c r="F48" s="50"/>
      <c r="G48" s="50"/>
      <c r="H48" s="50"/>
      <c r="I48" s="50"/>
      <c r="J48" s="50"/>
      <c r="K48" s="50"/>
      <c r="L48" s="50"/>
      <c r="M48" s="42"/>
      <c r="N48" s="42"/>
      <c r="O48" s="42"/>
      <c r="P48" s="59"/>
    </row>
    <row r="49" spans="1:16" x14ac:dyDescent="0.2">
      <c r="A49" s="13"/>
      <c r="B49" s="14" t="s">
        <v>7</v>
      </c>
      <c r="C49" s="14" t="s">
        <v>52</v>
      </c>
      <c r="D49" s="50"/>
      <c r="E49" s="50"/>
      <c r="F49" s="50"/>
      <c r="G49" s="50"/>
      <c r="H49" s="50"/>
      <c r="I49" s="50"/>
      <c r="J49" s="50"/>
      <c r="K49" s="50"/>
      <c r="L49" s="50"/>
      <c r="M49" s="42"/>
      <c r="N49" s="42"/>
      <c r="O49" s="42"/>
      <c r="P49" s="59"/>
    </row>
    <row r="50" spans="1:16" x14ac:dyDescent="0.2">
      <c r="A50" s="13"/>
      <c r="B50" s="14" t="s">
        <v>8</v>
      </c>
      <c r="C50" s="14" t="s">
        <v>53</v>
      </c>
      <c r="D50" s="50"/>
      <c r="E50" s="50"/>
      <c r="F50" s="50"/>
      <c r="G50" s="50"/>
      <c r="H50" s="50"/>
      <c r="I50" s="50"/>
      <c r="J50" s="50"/>
      <c r="K50" s="50"/>
      <c r="L50" s="50"/>
      <c r="M50" s="42"/>
      <c r="N50" s="42"/>
      <c r="O50" s="42"/>
      <c r="P50" s="59"/>
    </row>
    <row r="51" spans="1:16" x14ac:dyDescent="0.2">
      <c r="A51" s="13"/>
      <c r="B51" s="14" t="s">
        <v>15</v>
      </c>
      <c r="C51" s="14" t="s">
        <v>54</v>
      </c>
      <c r="D51" s="50"/>
      <c r="E51" s="50"/>
      <c r="F51" s="50"/>
      <c r="G51" s="50"/>
      <c r="H51" s="50"/>
      <c r="I51" s="50"/>
      <c r="J51" s="50"/>
      <c r="K51" s="50"/>
      <c r="L51" s="50"/>
      <c r="M51" s="42">
        <v>1519072.24</v>
      </c>
      <c r="N51" s="42"/>
      <c r="O51" s="42">
        <v>1519072.24</v>
      </c>
      <c r="P51" s="59"/>
    </row>
    <row r="52" spans="1:16" x14ac:dyDescent="0.2">
      <c r="A52" s="13"/>
      <c r="B52" s="14" t="s">
        <v>22</v>
      </c>
      <c r="C52" s="14" t="s">
        <v>23</v>
      </c>
      <c r="D52" s="50"/>
      <c r="E52" s="50"/>
      <c r="F52" s="50"/>
      <c r="G52" s="50"/>
      <c r="H52" s="50"/>
      <c r="I52" s="50"/>
      <c r="J52" s="50"/>
      <c r="K52" s="50"/>
      <c r="L52" s="50"/>
      <c r="M52" s="42">
        <v>18682.349999999999</v>
      </c>
      <c r="N52" s="42"/>
      <c r="O52" s="42">
        <v>18682.349999999999</v>
      </c>
      <c r="P52" s="59"/>
    </row>
    <row r="53" spans="1:16" x14ac:dyDescent="0.2">
      <c r="A53" s="13" t="s">
        <v>55</v>
      </c>
      <c r="C53" s="20" t="s">
        <v>56</v>
      </c>
      <c r="D53" s="50"/>
      <c r="E53" s="50"/>
      <c r="F53" s="50"/>
      <c r="G53" s="50"/>
      <c r="H53" s="50"/>
      <c r="I53" s="50"/>
      <c r="J53" s="50"/>
      <c r="K53" s="50"/>
      <c r="L53" s="50"/>
      <c r="M53" s="3">
        <f>M54+M55+M56</f>
        <v>908008.92</v>
      </c>
      <c r="N53" s="3">
        <f>N54+N55+N56</f>
        <v>0</v>
      </c>
      <c r="O53" s="3">
        <f>O54+O55+O56</f>
        <v>908008.92</v>
      </c>
      <c r="P53" s="59"/>
    </row>
    <row r="54" spans="1:16" x14ac:dyDescent="0.2">
      <c r="A54" s="13"/>
      <c r="B54" s="14" t="s">
        <v>2</v>
      </c>
      <c r="C54" s="14" t="s">
        <v>57</v>
      </c>
      <c r="D54" s="50"/>
      <c r="E54" s="50"/>
      <c r="F54" s="50"/>
      <c r="G54" s="50"/>
      <c r="H54" s="50"/>
      <c r="I54" s="50"/>
      <c r="J54" s="50"/>
      <c r="K54" s="50"/>
      <c r="L54" s="50"/>
      <c r="M54" s="42"/>
      <c r="N54" s="42"/>
      <c r="O54" s="42"/>
      <c r="P54" s="59"/>
    </row>
    <row r="55" spans="1:16" x14ac:dyDescent="0.2">
      <c r="A55" s="13"/>
      <c r="B55" s="14" t="s">
        <v>6</v>
      </c>
      <c r="C55" s="14" t="s">
        <v>58</v>
      </c>
      <c r="D55" s="50"/>
      <c r="E55" s="50"/>
      <c r="F55" s="50"/>
      <c r="G55" s="50"/>
      <c r="H55" s="50"/>
      <c r="I55" s="50"/>
      <c r="J55" s="50"/>
      <c r="K55" s="50"/>
      <c r="L55" s="50"/>
      <c r="M55" s="42">
        <v>10529.01</v>
      </c>
      <c r="N55" s="42"/>
      <c r="O55" s="42">
        <v>10529.01</v>
      </c>
      <c r="P55" s="59"/>
    </row>
    <row r="56" spans="1:16" x14ac:dyDescent="0.2">
      <c r="A56" s="13"/>
      <c r="B56" s="14" t="s">
        <v>7</v>
      </c>
      <c r="C56" s="14" t="s">
        <v>59</v>
      </c>
      <c r="D56" s="50"/>
      <c r="E56" s="50"/>
      <c r="F56" s="50"/>
      <c r="G56" s="50"/>
      <c r="H56" s="50"/>
      <c r="I56" s="50"/>
      <c r="J56" s="50"/>
      <c r="K56" s="50"/>
      <c r="L56" s="50"/>
      <c r="M56" s="42">
        <v>897479.91</v>
      </c>
      <c r="N56" s="42"/>
      <c r="O56" s="42">
        <v>897479.91</v>
      </c>
      <c r="P56" s="59"/>
    </row>
    <row r="57" spans="1:16" x14ac:dyDescent="0.2">
      <c r="A57" s="61" t="s">
        <v>60</v>
      </c>
      <c r="B57" s="61"/>
      <c r="C57" s="61"/>
      <c r="D57" s="61"/>
      <c r="E57" s="48"/>
      <c r="F57" s="48"/>
      <c r="G57" s="48"/>
      <c r="H57" s="48"/>
      <c r="I57" s="48"/>
      <c r="J57" s="48"/>
      <c r="K57" s="48"/>
      <c r="L57" s="48"/>
      <c r="M57" s="9">
        <v>1813050.53</v>
      </c>
      <c r="N57" s="9">
        <f>N35-N39+N46-N53</f>
        <v>0</v>
      </c>
      <c r="O57" s="9">
        <v>1813050.53</v>
      </c>
      <c r="P57" s="59"/>
    </row>
    <row r="58" spans="1:16" x14ac:dyDescent="0.2">
      <c r="A58" s="20" t="s">
        <v>68</v>
      </c>
      <c r="M58" s="14">
        <v>0</v>
      </c>
      <c r="O58" s="14">
        <v>0</v>
      </c>
    </row>
    <row r="59" spans="1:16" x14ac:dyDescent="0.2">
      <c r="A59" s="20" t="s">
        <v>69</v>
      </c>
      <c r="M59" s="14">
        <v>1813050.53</v>
      </c>
      <c r="O59" s="14">
        <v>1813050.53</v>
      </c>
      <c r="P59" s="59"/>
    </row>
    <row r="60" spans="1:16" x14ac:dyDescent="0.2">
      <c r="A60" s="52" t="s">
        <v>70</v>
      </c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>
        <v>504748.1</v>
      </c>
      <c r="N60" s="43"/>
      <c r="O60" s="43">
        <v>504748.1</v>
      </c>
    </row>
    <row r="61" spans="1:16" x14ac:dyDescent="0.2">
      <c r="A61" s="53" t="s">
        <v>71</v>
      </c>
      <c r="M61" s="54">
        <f>M57-M60</f>
        <v>1308302.4300000002</v>
      </c>
      <c r="O61" s="54">
        <f>O57-O60</f>
        <v>1308302.4300000002</v>
      </c>
    </row>
  </sheetData>
  <mergeCells count="14">
    <mergeCell ref="B3:C3"/>
    <mergeCell ref="A57:D57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C612BEBF-F5D1-4A7F-91F1-B42C41B6AA7B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93D99-31A4-4851-BAA3-9F365DCA4F06}">
  <dimension ref="A1:P61"/>
  <sheetViews>
    <sheetView topLeftCell="A22" workbookViewId="0">
      <selection activeCell="O62" sqref="O62"/>
    </sheetView>
  </sheetViews>
  <sheetFormatPr defaultRowHeight="12.75" x14ac:dyDescent="0.2"/>
  <cols>
    <col min="1" max="1" width="5.42578125" style="10" customWidth="1"/>
    <col min="2" max="2" width="2.42578125" style="10" customWidth="1"/>
    <col min="3" max="3" width="29.42578125" style="10" customWidth="1"/>
    <col min="4" max="4" width="15.5703125" style="10" customWidth="1"/>
    <col min="5" max="5" width="12.85546875" style="10" bestFit="1" customWidth="1"/>
    <col min="6" max="6" width="14.42578125" style="10" customWidth="1"/>
    <col min="7" max="8" width="14" style="10" bestFit="1" customWidth="1"/>
    <col min="9" max="9" width="13.28515625" style="10" bestFit="1" customWidth="1"/>
    <col min="10" max="11" width="9.28515625" style="10" bestFit="1" customWidth="1"/>
    <col min="12" max="12" width="13.85546875" style="10" bestFit="1" customWidth="1"/>
    <col min="13" max="13" width="13.7109375" style="10" customWidth="1"/>
    <col min="14" max="14" width="11.140625" style="10" customWidth="1"/>
    <col min="15" max="15" width="19.42578125" style="10" customWidth="1"/>
    <col min="16" max="16384" width="9.140625" style="10"/>
  </cols>
  <sheetData>
    <row r="1" spans="1:15" s="14" customFormat="1" x14ac:dyDescent="0.2">
      <c r="A1" s="13"/>
      <c r="C1" s="15" t="s">
        <v>97</v>
      </c>
      <c r="D1" s="62" t="s">
        <v>37</v>
      </c>
      <c r="E1" s="62" t="s">
        <v>38</v>
      </c>
      <c r="F1" s="62" t="s">
        <v>75</v>
      </c>
      <c r="G1" s="62" t="s">
        <v>74</v>
      </c>
      <c r="H1" s="62" t="s">
        <v>39</v>
      </c>
      <c r="I1" s="62" t="s">
        <v>40</v>
      </c>
      <c r="J1" s="62" t="s">
        <v>61</v>
      </c>
      <c r="K1" s="62" t="s">
        <v>66</v>
      </c>
      <c r="L1" s="62" t="s">
        <v>62</v>
      </c>
      <c r="M1" s="62" t="s">
        <v>63</v>
      </c>
      <c r="N1" s="62" t="s">
        <v>64</v>
      </c>
      <c r="O1" s="62" t="s">
        <v>65</v>
      </c>
    </row>
    <row r="2" spans="1:15" s="14" customFormat="1" x14ac:dyDescent="0.2">
      <c r="A2" s="13"/>
      <c r="B2" s="13"/>
      <c r="C2" s="33" t="s">
        <v>67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s="17" customFormat="1" x14ac:dyDescent="0.2">
      <c r="A3" s="13" t="s">
        <v>1</v>
      </c>
      <c r="B3" s="63" t="s">
        <v>0</v>
      </c>
      <c r="C3" s="63"/>
      <c r="D3" s="1">
        <f t="shared" ref="D3:N3" si="0">D4+D5+D6+D7+D14+D21</f>
        <v>43496748.790000007</v>
      </c>
      <c r="E3" s="1">
        <f t="shared" si="0"/>
        <v>4961454.28</v>
      </c>
      <c r="F3" s="1">
        <f t="shared" si="0"/>
        <v>107192427.78999999</v>
      </c>
      <c r="G3" s="1">
        <f t="shared" si="0"/>
        <v>291344551.57999998</v>
      </c>
      <c r="H3" s="1">
        <f t="shared" si="0"/>
        <v>29449812.66</v>
      </c>
      <c r="I3" s="1">
        <f t="shared" si="0"/>
        <v>631408.93999999994</v>
      </c>
      <c r="J3" s="1">
        <f t="shared" si="0"/>
        <v>0</v>
      </c>
      <c r="K3" s="1">
        <f t="shared" si="0"/>
        <v>0</v>
      </c>
      <c r="L3" s="1">
        <f t="shared" si="0"/>
        <v>705.55000000000007</v>
      </c>
      <c r="M3" s="1">
        <f>D3+E3+F3+G3+H3+I3+J3+K3+L3</f>
        <v>477077109.59000003</v>
      </c>
      <c r="N3" s="1">
        <f t="shared" si="0"/>
        <v>0</v>
      </c>
      <c r="O3" s="1">
        <f t="shared" ref="O3:O34" si="1">M3+N3</f>
        <v>477077109.59000003</v>
      </c>
    </row>
    <row r="4" spans="1:15" x14ac:dyDescent="0.2">
      <c r="A4" s="16"/>
      <c r="B4" s="17" t="s">
        <v>2</v>
      </c>
      <c r="C4" s="17" t="s">
        <v>4</v>
      </c>
      <c r="D4" s="8">
        <v>27095261.309999999</v>
      </c>
      <c r="E4" s="8">
        <v>3824470.79</v>
      </c>
      <c r="F4" s="8">
        <v>61079208.840000004</v>
      </c>
      <c r="G4" s="8">
        <v>174819735.91999999</v>
      </c>
      <c r="H4" s="8">
        <v>15212073.51</v>
      </c>
      <c r="I4" s="8">
        <v>444471.9</v>
      </c>
      <c r="J4" s="34"/>
      <c r="K4" s="34"/>
      <c r="L4" s="8"/>
      <c r="M4" s="2">
        <f>D4+E4+F4+G4+H4+I4+J4+K4+L4</f>
        <v>282475222.26999998</v>
      </c>
      <c r="N4" s="8">
        <v>0</v>
      </c>
      <c r="O4" s="2">
        <f t="shared" si="1"/>
        <v>282475222.26999998</v>
      </c>
    </row>
    <row r="5" spans="1:15" x14ac:dyDescent="0.2">
      <c r="A5" s="18"/>
      <c r="B5" s="10" t="s">
        <v>6</v>
      </c>
      <c r="C5" s="10" t="s">
        <v>3</v>
      </c>
      <c r="D5" s="8">
        <v>252357.21</v>
      </c>
      <c r="E5" s="8">
        <v>0</v>
      </c>
      <c r="F5" s="8">
        <v>0</v>
      </c>
      <c r="G5" s="8">
        <v>59401.33</v>
      </c>
      <c r="H5" s="8">
        <v>0</v>
      </c>
      <c r="I5" s="8">
        <v>0</v>
      </c>
      <c r="J5" s="8"/>
      <c r="K5" s="8"/>
      <c r="L5" s="8"/>
      <c r="M5" s="2">
        <f t="shared" ref="M5:M34" si="2">D5+E5+F5+G5+H5+I5+J5+K5+L5</f>
        <v>311758.53999999998</v>
      </c>
      <c r="N5" s="8">
        <v>0</v>
      </c>
      <c r="O5" s="2">
        <f t="shared" si="1"/>
        <v>311758.53999999998</v>
      </c>
    </row>
    <row r="6" spans="1:15" x14ac:dyDescent="0.2">
      <c r="A6" s="18"/>
      <c r="B6" s="10" t="s">
        <v>7</v>
      </c>
      <c r="C6" s="10" t="s">
        <v>5</v>
      </c>
      <c r="D6" s="8">
        <v>11749.69</v>
      </c>
      <c r="E6" s="8">
        <v>0</v>
      </c>
      <c r="F6" s="8">
        <v>7849.38</v>
      </c>
      <c r="G6" s="8"/>
      <c r="H6" s="8">
        <v>1308170.8999999999</v>
      </c>
      <c r="I6" s="8">
        <v>0</v>
      </c>
      <c r="J6" s="8"/>
      <c r="K6" s="8"/>
      <c r="L6" s="8"/>
      <c r="M6" s="2">
        <f t="shared" si="2"/>
        <v>1327769.97</v>
      </c>
      <c r="N6" s="8">
        <v>0</v>
      </c>
      <c r="O6" s="2">
        <f t="shared" si="1"/>
        <v>1327769.97</v>
      </c>
    </row>
    <row r="7" spans="1:15" x14ac:dyDescent="0.2">
      <c r="A7" s="18"/>
      <c r="B7" s="10" t="s">
        <v>8</v>
      </c>
      <c r="C7" s="10" t="s">
        <v>9</v>
      </c>
      <c r="D7" s="3">
        <f t="shared" ref="D7:L7" si="3">D8+D9+D10+D11+D12+D13</f>
        <v>10130972.779999999</v>
      </c>
      <c r="E7" s="3">
        <f t="shared" si="3"/>
        <v>619269.4</v>
      </c>
      <c r="F7" s="3">
        <f t="shared" si="3"/>
        <v>31590590.909999996</v>
      </c>
      <c r="G7" s="3">
        <f t="shared" si="3"/>
        <v>74962473.589999989</v>
      </c>
      <c r="H7" s="3">
        <f t="shared" si="3"/>
        <v>5681110.6799999997</v>
      </c>
      <c r="I7" s="3">
        <f t="shared" si="3"/>
        <v>134257.47</v>
      </c>
      <c r="J7" s="3">
        <f t="shared" si="3"/>
        <v>0</v>
      </c>
      <c r="K7" s="3">
        <f t="shared" si="3"/>
        <v>0</v>
      </c>
      <c r="L7" s="3">
        <f t="shared" si="3"/>
        <v>705.55000000000007</v>
      </c>
      <c r="M7" s="3">
        <f>D7+E7+F7+G7+H7+I7+J7+K7+L7</f>
        <v>123119380.37999998</v>
      </c>
      <c r="N7" s="19">
        <v>0</v>
      </c>
      <c r="O7" s="3">
        <f t="shared" si="1"/>
        <v>123119380.37999998</v>
      </c>
    </row>
    <row r="8" spans="1:15" x14ac:dyDescent="0.2">
      <c r="A8" s="18"/>
      <c r="C8" s="10" t="s">
        <v>10</v>
      </c>
      <c r="D8" s="8">
        <v>8839427.2599999998</v>
      </c>
      <c r="E8" s="8">
        <v>577268.56000000006</v>
      </c>
      <c r="F8" s="8">
        <v>21158760.239999998</v>
      </c>
      <c r="G8" s="8">
        <v>78078147.099999994</v>
      </c>
      <c r="H8" s="8">
        <v>2578476.94</v>
      </c>
      <c r="I8" s="8">
        <v>144310.46</v>
      </c>
      <c r="J8" s="8"/>
      <c r="K8" s="8"/>
      <c r="L8" s="8">
        <v>776.22</v>
      </c>
      <c r="M8" s="2">
        <f t="shared" si="2"/>
        <v>111377166.77999999</v>
      </c>
      <c r="N8" s="8">
        <v>0</v>
      </c>
      <c r="O8" s="2">
        <f t="shared" si="1"/>
        <v>111377166.77999999</v>
      </c>
    </row>
    <row r="9" spans="1:15" x14ac:dyDescent="0.2">
      <c r="A9" s="18"/>
      <c r="C9" s="10" t="s">
        <v>11</v>
      </c>
      <c r="D9" s="8">
        <v>2684393.55</v>
      </c>
      <c r="E9" s="8">
        <v>92800</v>
      </c>
      <c r="F9" s="8">
        <v>14629499.25</v>
      </c>
      <c r="G9" s="8">
        <v>12568295.050000001</v>
      </c>
      <c r="H9" s="8">
        <v>4277000</v>
      </c>
      <c r="I9" s="8">
        <v>0</v>
      </c>
      <c r="J9" s="8"/>
      <c r="K9" s="8"/>
      <c r="L9" s="8">
        <v>0</v>
      </c>
      <c r="M9" s="2">
        <f t="shared" si="2"/>
        <v>34251987.850000001</v>
      </c>
      <c r="N9" s="8">
        <v>0</v>
      </c>
      <c r="O9" s="2">
        <f t="shared" si="1"/>
        <v>34251987.850000001</v>
      </c>
    </row>
    <row r="10" spans="1:15" x14ac:dyDescent="0.2">
      <c r="A10" s="18"/>
      <c r="C10" s="10" t="s">
        <v>12</v>
      </c>
      <c r="D10" s="8"/>
      <c r="E10" s="8">
        <v>-50799.16</v>
      </c>
      <c r="F10" s="8"/>
      <c r="G10" s="8"/>
      <c r="H10" s="8"/>
      <c r="I10" s="8"/>
      <c r="J10" s="8"/>
      <c r="K10" s="8"/>
      <c r="L10" s="8"/>
      <c r="M10" s="2">
        <f t="shared" si="2"/>
        <v>-50799.16</v>
      </c>
      <c r="N10" s="8">
        <v>0</v>
      </c>
      <c r="O10" s="2">
        <f t="shared" si="1"/>
        <v>-50799.16</v>
      </c>
    </row>
    <row r="11" spans="1:15" x14ac:dyDescent="0.2">
      <c r="A11" s="18"/>
      <c r="C11" s="10" t="s">
        <v>13</v>
      </c>
      <c r="D11" s="8"/>
      <c r="E11" s="8"/>
      <c r="F11" s="8"/>
      <c r="G11" s="8"/>
      <c r="H11" s="8"/>
      <c r="I11" s="8"/>
      <c r="J11" s="8"/>
      <c r="K11" s="8"/>
      <c r="L11" s="8"/>
      <c r="M11" s="2">
        <f t="shared" si="2"/>
        <v>0</v>
      </c>
      <c r="N11" s="8">
        <v>0</v>
      </c>
      <c r="O11" s="2">
        <f t="shared" si="1"/>
        <v>0</v>
      </c>
    </row>
    <row r="12" spans="1:15" x14ac:dyDescent="0.2">
      <c r="A12" s="18"/>
      <c r="C12" s="10" t="s">
        <v>14</v>
      </c>
      <c r="D12" s="8"/>
      <c r="E12" s="8"/>
      <c r="F12" s="8"/>
      <c r="G12" s="8"/>
      <c r="H12" s="8"/>
      <c r="I12" s="8"/>
      <c r="J12" s="8"/>
      <c r="K12" s="8"/>
      <c r="L12" s="8"/>
      <c r="M12" s="2">
        <f t="shared" si="2"/>
        <v>0</v>
      </c>
      <c r="N12" s="8">
        <v>0</v>
      </c>
      <c r="O12" s="2">
        <f t="shared" si="1"/>
        <v>0</v>
      </c>
    </row>
    <row r="13" spans="1:15" x14ac:dyDescent="0.2">
      <c r="A13" s="18"/>
      <c r="C13" s="14" t="s">
        <v>76</v>
      </c>
      <c r="D13" s="8">
        <v>-1392848.03</v>
      </c>
      <c r="E13" s="8"/>
      <c r="F13" s="8">
        <v>-4197668.58</v>
      </c>
      <c r="G13" s="8">
        <v>-15683968.560000001</v>
      </c>
      <c r="H13" s="8">
        <v>-1174366.26</v>
      </c>
      <c r="I13" s="8">
        <v>-10052.99</v>
      </c>
      <c r="J13" s="8"/>
      <c r="K13" s="8"/>
      <c r="L13" s="42">
        <v>-70.67</v>
      </c>
      <c r="M13" s="2">
        <f t="shared" si="2"/>
        <v>-22458975.090000004</v>
      </c>
      <c r="N13" s="8">
        <v>0</v>
      </c>
      <c r="O13" s="2">
        <f t="shared" si="1"/>
        <v>-22458975.090000004</v>
      </c>
    </row>
    <row r="14" spans="1:15" x14ac:dyDescent="0.2">
      <c r="A14" s="18"/>
      <c r="B14" s="10" t="s">
        <v>15</v>
      </c>
      <c r="C14" s="10" t="s">
        <v>16</v>
      </c>
      <c r="D14" s="3">
        <f t="shared" ref="D14:L14" si="4">D15+D16+D17+D18+D19+D20</f>
        <v>3054460.45</v>
      </c>
      <c r="E14" s="3">
        <f t="shared" si="4"/>
        <v>72220.22</v>
      </c>
      <c r="F14" s="3">
        <f t="shared" si="4"/>
        <v>8574342.5599999987</v>
      </c>
      <c r="G14" s="3">
        <f t="shared" si="4"/>
        <v>21809023.609999999</v>
      </c>
      <c r="H14" s="3">
        <f t="shared" si="4"/>
        <v>5619437.5</v>
      </c>
      <c r="I14" s="3">
        <f t="shared" si="4"/>
        <v>8158.36</v>
      </c>
      <c r="J14" s="3">
        <f t="shared" si="4"/>
        <v>0</v>
      </c>
      <c r="K14" s="3">
        <f t="shared" si="4"/>
        <v>0</v>
      </c>
      <c r="L14" s="3">
        <f t="shared" si="4"/>
        <v>0</v>
      </c>
      <c r="M14" s="3">
        <f>D14+E14+F14+G14+H14+I14+J14+K14+L14</f>
        <v>39137642.699999996</v>
      </c>
      <c r="N14" s="19">
        <v>0</v>
      </c>
      <c r="O14" s="3">
        <f t="shared" si="1"/>
        <v>39137642.699999996</v>
      </c>
    </row>
    <row r="15" spans="1:15" x14ac:dyDescent="0.2">
      <c r="A15" s="18"/>
      <c r="C15" s="10" t="s">
        <v>17</v>
      </c>
      <c r="D15" s="8">
        <v>385122.14</v>
      </c>
      <c r="E15" s="8"/>
      <c r="F15" s="8">
        <v>1761495.17</v>
      </c>
      <c r="G15" s="8">
        <v>130153.9</v>
      </c>
      <c r="H15" s="8">
        <v>3397278.44</v>
      </c>
      <c r="I15" s="8"/>
      <c r="J15" s="8"/>
      <c r="K15" s="8"/>
      <c r="L15" s="8"/>
      <c r="M15" s="2">
        <f t="shared" si="2"/>
        <v>5674049.6500000004</v>
      </c>
      <c r="N15" s="8">
        <v>0</v>
      </c>
      <c r="O15" s="2">
        <f t="shared" si="1"/>
        <v>5674049.6500000004</v>
      </c>
    </row>
    <row r="16" spans="1:15" x14ac:dyDescent="0.2">
      <c r="A16" s="18"/>
      <c r="C16" s="10" t="s">
        <v>18</v>
      </c>
      <c r="D16" s="8"/>
      <c r="E16" s="8"/>
      <c r="F16" s="8">
        <v>0</v>
      </c>
      <c r="G16" s="8">
        <v>48746.080000000002</v>
      </c>
      <c r="H16" s="8"/>
      <c r="I16" s="8"/>
      <c r="J16" s="8"/>
      <c r="K16" s="8"/>
      <c r="L16" s="8"/>
      <c r="M16" s="2">
        <f t="shared" si="2"/>
        <v>48746.080000000002</v>
      </c>
      <c r="N16" s="8">
        <v>0</v>
      </c>
      <c r="O16" s="2">
        <f t="shared" si="1"/>
        <v>48746.080000000002</v>
      </c>
    </row>
    <row r="17" spans="1:15" x14ac:dyDescent="0.2">
      <c r="A17" s="18"/>
      <c r="C17" s="10" t="s">
        <v>19</v>
      </c>
      <c r="D17" s="8"/>
      <c r="E17" s="8"/>
      <c r="F17" s="8"/>
      <c r="G17" s="8"/>
      <c r="H17" s="8"/>
      <c r="I17" s="8"/>
      <c r="J17" s="8"/>
      <c r="K17" s="8"/>
      <c r="L17" s="8"/>
      <c r="M17" s="2">
        <f t="shared" si="2"/>
        <v>0</v>
      </c>
      <c r="N17" s="8">
        <v>0</v>
      </c>
      <c r="O17" s="2">
        <f t="shared" si="1"/>
        <v>0</v>
      </c>
    </row>
    <row r="18" spans="1:15" x14ac:dyDescent="0.2">
      <c r="A18" s="18"/>
      <c r="C18" s="10" t="s">
        <v>20</v>
      </c>
      <c r="D18" s="8"/>
      <c r="E18" s="8"/>
      <c r="F18" s="8"/>
      <c r="G18" s="8"/>
      <c r="H18" s="8"/>
      <c r="I18" s="8"/>
      <c r="J18" s="8"/>
      <c r="K18" s="8"/>
      <c r="L18" s="8"/>
      <c r="M18" s="2">
        <f t="shared" si="2"/>
        <v>0</v>
      </c>
      <c r="N18" s="8">
        <v>0</v>
      </c>
      <c r="O18" s="2">
        <f t="shared" si="1"/>
        <v>0</v>
      </c>
    </row>
    <row r="19" spans="1:15" x14ac:dyDescent="0.2">
      <c r="A19" s="18"/>
      <c r="C19" s="10" t="s">
        <v>21</v>
      </c>
      <c r="D19" s="8"/>
      <c r="E19" s="8"/>
      <c r="F19" s="8"/>
      <c r="G19" s="8"/>
      <c r="H19" s="8"/>
      <c r="I19" s="8"/>
      <c r="J19" s="8"/>
      <c r="K19" s="8"/>
      <c r="L19" s="8"/>
      <c r="M19" s="2">
        <f t="shared" si="2"/>
        <v>0</v>
      </c>
      <c r="N19" s="8">
        <v>0</v>
      </c>
      <c r="O19" s="2">
        <f t="shared" si="1"/>
        <v>0</v>
      </c>
    </row>
    <row r="20" spans="1:15" x14ac:dyDescent="0.2">
      <c r="A20" s="18"/>
      <c r="C20" s="14" t="s">
        <v>72</v>
      </c>
      <c r="D20" s="8">
        <v>2669338.31</v>
      </c>
      <c r="E20" s="8">
        <v>72220.22</v>
      </c>
      <c r="F20" s="8">
        <v>6812847.3899999997</v>
      </c>
      <c r="G20" s="8">
        <v>21630123.629999999</v>
      </c>
      <c r="H20" s="8">
        <v>2222159.06</v>
      </c>
      <c r="I20" s="8">
        <v>8158.36</v>
      </c>
      <c r="J20" s="8"/>
      <c r="K20" s="8"/>
      <c r="L20" s="8"/>
      <c r="M20" s="2">
        <f t="shared" si="2"/>
        <v>33414846.969999995</v>
      </c>
      <c r="N20" s="8">
        <v>0</v>
      </c>
      <c r="O20" s="2">
        <f t="shared" si="1"/>
        <v>33414846.969999995</v>
      </c>
    </row>
    <row r="21" spans="1:15" x14ac:dyDescent="0.2">
      <c r="A21" s="18"/>
      <c r="B21" s="10" t="s">
        <v>22</v>
      </c>
      <c r="C21" s="10" t="s">
        <v>23</v>
      </c>
      <c r="D21" s="8">
        <v>2951947.35</v>
      </c>
      <c r="E21" s="8">
        <v>445493.87</v>
      </c>
      <c r="F21" s="8">
        <v>5940436.0999999996</v>
      </c>
      <c r="G21" s="8">
        <v>19693917.129999999</v>
      </c>
      <c r="H21" s="8">
        <v>1629020.07</v>
      </c>
      <c r="I21" s="8">
        <v>44521.21</v>
      </c>
      <c r="J21" s="8"/>
      <c r="K21" s="8"/>
      <c r="L21" s="8"/>
      <c r="M21" s="2">
        <f t="shared" si="2"/>
        <v>30705335.73</v>
      </c>
      <c r="N21" s="8">
        <v>0</v>
      </c>
      <c r="O21" s="2">
        <f t="shared" si="1"/>
        <v>30705335.73</v>
      </c>
    </row>
    <row r="22" spans="1:15" x14ac:dyDescent="0.2">
      <c r="A22" s="18" t="s">
        <v>24</v>
      </c>
      <c r="C22" s="20" t="s">
        <v>25</v>
      </c>
      <c r="D22" s="3">
        <f t="shared" ref="D22:L22" si="5">D23+D24+D25+D26+D34</f>
        <v>28333960.5</v>
      </c>
      <c r="E22" s="3">
        <f t="shared" si="5"/>
        <v>1187872.81</v>
      </c>
      <c r="F22" s="3">
        <f t="shared" si="5"/>
        <v>111356561.92999999</v>
      </c>
      <c r="G22" s="3">
        <f t="shared" si="5"/>
        <v>242239682.34</v>
      </c>
      <c r="H22" s="3">
        <f t="shared" si="5"/>
        <v>26502839.32</v>
      </c>
      <c r="I22" s="3">
        <f t="shared" si="5"/>
        <v>215002.25</v>
      </c>
      <c r="J22" s="3">
        <f t="shared" si="5"/>
        <v>0</v>
      </c>
      <c r="K22" s="3">
        <f t="shared" si="5"/>
        <v>0</v>
      </c>
      <c r="L22" s="3">
        <f t="shared" si="5"/>
        <v>0</v>
      </c>
      <c r="M22" s="3">
        <f>D22+E22+F22+G22+H22+I22+J22+K22+L22</f>
        <v>409835919.14999998</v>
      </c>
      <c r="N22" s="19"/>
      <c r="O22" s="3">
        <f t="shared" si="1"/>
        <v>409835919.14999998</v>
      </c>
    </row>
    <row r="23" spans="1:15" x14ac:dyDescent="0.2">
      <c r="A23" s="18"/>
      <c r="B23" s="10" t="s">
        <v>2</v>
      </c>
      <c r="C23" s="10" t="s">
        <v>26</v>
      </c>
      <c r="D23" s="8">
        <v>2009968.88</v>
      </c>
      <c r="E23" s="8"/>
      <c r="F23" s="8">
        <v>1501946.83</v>
      </c>
      <c r="G23" s="8">
        <v>4743446.5599999996</v>
      </c>
      <c r="H23" s="8">
        <v>7593241.5800000001</v>
      </c>
      <c r="I23" s="8">
        <v>0</v>
      </c>
      <c r="J23" s="8"/>
      <c r="K23" s="8"/>
      <c r="L23" s="8"/>
      <c r="M23" s="2">
        <f t="shared" si="2"/>
        <v>15848603.85</v>
      </c>
      <c r="N23" s="8">
        <v>0</v>
      </c>
      <c r="O23" s="2">
        <f t="shared" si="1"/>
        <v>15848603.85</v>
      </c>
    </row>
    <row r="24" spans="1:15" x14ac:dyDescent="0.2">
      <c r="A24" s="18"/>
      <c r="B24" s="10" t="s">
        <v>6</v>
      </c>
      <c r="C24" s="10" t="s">
        <v>27</v>
      </c>
      <c r="D24" s="8">
        <v>4635702.72</v>
      </c>
      <c r="E24" s="8">
        <v>407606.6</v>
      </c>
      <c r="F24" s="8">
        <v>11805701.01</v>
      </c>
      <c r="G24" s="8">
        <v>44243830.009999998</v>
      </c>
      <c r="H24" s="8">
        <v>4481177.71</v>
      </c>
      <c r="I24" s="8">
        <v>23440.31</v>
      </c>
      <c r="J24" s="8"/>
      <c r="K24" s="8"/>
      <c r="L24" s="8"/>
      <c r="M24" s="2">
        <f t="shared" si="2"/>
        <v>65597458.359999999</v>
      </c>
      <c r="N24" s="8">
        <v>0</v>
      </c>
      <c r="O24" s="2">
        <f t="shared" si="1"/>
        <v>65597458.359999999</v>
      </c>
    </row>
    <row r="25" spans="1:15" x14ac:dyDescent="0.2">
      <c r="A25" s="18"/>
      <c r="B25" s="10" t="s">
        <v>7</v>
      </c>
      <c r="C25" s="10" t="s">
        <v>28</v>
      </c>
      <c r="D25" s="8">
        <v>1023147.12</v>
      </c>
      <c r="E25" s="8">
        <v>82225.31</v>
      </c>
      <c r="F25" s="8">
        <v>44635793.240000002</v>
      </c>
      <c r="G25" s="8">
        <v>63965316.25</v>
      </c>
      <c r="H25" s="8">
        <v>1346461.75</v>
      </c>
      <c r="I25" s="8">
        <v>35673.129999999997</v>
      </c>
      <c r="J25" s="8"/>
      <c r="K25" s="8"/>
      <c r="L25" s="8"/>
      <c r="M25" s="2">
        <f t="shared" si="2"/>
        <v>111088616.8</v>
      </c>
      <c r="N25" s="8">
        <v>0</v>
      </c>
      <c r="O25" s="2">
        <f t="shared" si="1"/>
        <v>111088616.8</v>
      </c>
    </row>
    <row r="26" spans="1:15" x14ac:dyDescent="0.2">
      <c r="A26" s="18"/>
      <c r="B26" s="10" t="s">
        <v>8</v>
      </c>
      <c r="C26" s="10" t="s">
        <v>29</v>
      </c>
      <c r="D26" s="3">
        <f t="shared" ref="D26:L26" si="6">D27+D28+D29+D30+D31+D32+D33</f>
        <v>20665141.780000001</v>
      </c>
      <c r="E26" s="3">
        <f t="shared" si="6"/>
        <v>698040.9</v>
      </c>
      <c r="F26" s="3">
        <f t="shared" si="6"/>
        <v>53413120.849999994</v>
      </c>
      <c r="G26" s="3">
        <f t="shared" si="6"/>
        <v>117289524.05</v>
      </c>
      <c r="H26" s="3">
        <f t="shared" si="6"/>
        <v>13081958.279999999</v>
      </c>
      <c r="I26" s="3">
        <f t="shared" si="6"/>
        <v>155888.81</v>
      </c>
      <c r="J26" s="3">
        <f t="shared" si="6"/>
        <v>0</v>
      </c>
      <c r="K26" s="3">
        <f t="shared" si="6"/>
        <v>0</v>
      </c>
      <c r="L26" s="3">
        <f t="shared" si="6"/>
        <v>0</v>
      </c>
      <c r="M26" s="3">
        <f>D26+E26+F26+G26+H26+I26+J26+K26+L26</f>
        <v>205303674.66999999</v>
      </c>
      <c r="N26" s="19">
        <v>0</v>
      </c>
      <c r="O26" s="3">
        <f t="shared" si="1"/>
        <v>205303674.66999999</v>
      </c>
    </row>
    <row r="27" spans="1:15" x14ac:dyDescent="0.2">
      <c r="A27" s="18"/>
      <c r="C27" s="10" t="s">
        <v>10</v>
      </c>
      <c r="D27" s="8">
        <v>17768280.120000001</v>
      </c>
      <c r="E27" s="8">
        <v>698040.9</v>
      </c>
      <c r="F27" s="8">
        <v>35852393.039999999</v>
      </c>
      <c r="G27" s="8">
        <v>107969994.91</v>
      </c>
      <c r="H27" s="8">
        <v>8340111.6799999997</v>
      </c>
      <c r="I27" s="8">
        <v>155888.81</v>
      </c>
      <c r="J27" s="8"/>
      <c r="K27" s="8"/>
      <c r="L27" s="8"/>
      <c r="M27" s="2">
        <f t="shared" si="2"/>
        <v>170784709.46000001</v>
      </c>
      <c r="N27" s="8">
        <v>0</v>
      </c>
      <c r="O27" s="2">
        <f t="shared" si="1"/>
        <v>170784709.46000001</v>
      </c>
    </row>
    <row r="28" spans="1:15" x14ac:dyDescent="0.2">
      <c r="A28" s="18"/>
      <c r="C28" s="10" t="s">
        <v>11</v>
      </c>
      <c r="D28" s="8">
        <v>2828294.03</v>
      </c>
      <c r="E28" s="8"/>
      <c r="F28" s="8">
        <v>17560727.809999999</v>
      </c>
      <c r="G28" s="8">
        <v>9286990.7300000004</v>
      </c>
      <c r="H28" s="8">
        <v>4741846.5999999996</v>
      </c>
      <c r="I28" s="8"/>
      <c r="J28" s="8"/>
      <c r="K28" s="8"/>
      <c r="L28" s="8"/>
      <c r="M28" s="2">
        <f t="shared" si="2"/>
        <v>34417859.170000002</v>
      </c>
      <c r="N28" s="8">
        <v>0</v>
      </c>
      <c r="O28" s="2">
        <f t="shared" si="1"/>
        <v>34417859.170000002</v>
      </c>
    </row>
    <row r="29" spans="1:15" x14ac:dyDescent="0.2">
      <c r="A29" s="18"/>
      <c r="C29" s="14" t="s">
        <v>73</v>
      </c>
      <c r="D29" s="8">
        <v>68567.63</v>
      </c>
      <c r="E29" s="8"/>
      <c r="F29" s="8"/>
      <c r="G29" s="8">
        <v>32538.41</v>
      </c>
      <c r="H29" s="8"/>
      <c r="I29" s="8"/>
      <c r="J29" s="8"/>
      <c r="K29" s="8"/>
      <c r="L29" s="8"/>
      <c r="M29" s="2">
        <f t="shared" si="2"/>
        <v>101106.04000000001</v>
      </c>
      <c r="N29" s="8">
        <v>0</v>
      </c>
      <c r="O29" s="2">
        <f t="shared" si="1"/>
        <v>101106.04000000001</v>
      </c>
    </row>
    <row r="30" spans="1:15" x14ac:dyDescent="0.2">
      <c r="A30" s="18"/>
      <c r="C30" s="10" t="s">
        <v>30</v>
      </c>
      <c r="D30" s="8"/>
      <c r="E30" s="8"/>
      <c r="F30" s="8"/>
      <c r="G30" s="8"/>
      <c r="H30" s="8"/>
      <c r="I30" s="8"/>
      <c r="J30" s="8"/>
      <c r="K30" s="8"/>
      <c r="L30" s="8"/>
      <c r="M30" s="2">
        <f t="shared" si="2"/>
        <v>0</v>
      </c>
      <c r="N30" s="8">
        <v>0</v>
      </c>
      <c r="O30" s="2">
        <f t="shared" si="1"/>
        <v>0</v>
      </c>
    </row>
    <row r="31" spans="1:15" x14ac:dyDescent="0.2">
      <c r="A31" s="18"/>
      <c r="C31" s="10" t="s">
        <v>31</v>
      </c>
      <c r="D31" s="8"/>
      <c r="E31" s="8"/>
      <c r="F31" s="8"/>
      <c r="G31" s="8"/>
      <c r="H31" s="8"/>
      <c r="I31" s="8"/>
      <c r="J31" s="8"/>
      <c r="K31" s="8"/>
      <c r="L31" s="8"/>
      <c r="M31" s="2">
        <f t="shared" si="2"/>
        <v>0</v>
      </c>
      <c r="N31" s="8">
        <v>0</v>
      </c>
      <c r="O31" s="2">
        <f t="shared" si="1"/>
        <v>0</v>
      </c>
    </row>
    <row r="32" spans="1:15" x14ac:dyDescent="0.2">
      <c r="A32" s="18"/>
      <c r="C32" s="10" t="s">
        <v>32</v>
      </c>
      <c r="D32" s="8"/>
      <c r="E32" s="8"/>
      <c r="F32" s="8"/>
      <c r="G32" s="8"/>
      <c r="H32" s="8"/>
      <c r="I32" s="8"/>
      <c r="J32" s="8"/>
      <c r="K32" s="8"/>
      <c r="L32" s="8"/>
      <c r="M32" s="2">
        <f t="shared" si="2"/>
        <v>0</v>
      </c>
      <c r="N32" s="8">
        <v>0</v>
      </c>
      <c r="O32" s="2">
        <f t="shared" si="1"/>
        <v>0</v>
      </c>
    </row>
    <row r="33" spans="1:16" x14ac:dyDescent="0.2">
      <c r="A33" s="18"/>
      <c r="C33" s="10" t="s">
        <v>33</v>
      </c>
      <c r="D33" s="8"/>
      <c r="E33" s="8"/>
      <c r="F33" s="8"/>
      <c r="G33" s="8"/>
      <c r="H33" s="8"/>
      <c r="I33" s="8"/>
      <c r="J33" s="8"/>
      <c r="K33" s="8"/>
      <c r="L33" s="8"/>
      <c r="M33" s="2">
        <f t="shared" si="2"/>
        <v>0</v>
      </c>
      <c r="N33" s="8">
        <v>0</v>
      </c>
      <c r="O33" s="2">
        <f t="shared" si="1"/>
        <v>0</v>
      </c>
    </row>
    <row r="34" spans="1:16" x14ac:dyDescent="0.2">
      <c r="A34" s="18"/>
      <c r="B34" s="10" t="s">
        <v>15</v>
      </c>
      <c r="C34" s="10" t="s">
        <v>34</v>
      </c>
      <c r="D34" s="8">
        <v>0</v>
      </c>
      <c r="E34" s="8">
        <v>0</v>
      </c>
      <c r="F34" s="8"/>
      <c r="G34" s="8">
        <v>11997565.470000001</v>
      </c>
      <c r="H34" s="8">
        <v>0</v>
      </c>
      <c r="I34" s="8">
        <v>0</v>
      </c>
      <c r="J34" s="8"/>
      <c r="K34" s="8"/>
      <c r="L34" s="8">
        <v>0</v>
      </c>
      <c r="M34" s="2">
        <f t="shared" si="2"/>
        <v>11997565.470000001</v>
      </c>
      <c r="N34" s="8">
        <v>0</v>
      </c>
      <c r="O34" s="2">
        <f t="shared" si="1"/>
        <v>11997565.470000001</v>
      </c>
    </row>
    <row r="35" spans="1:16" s="17" customFormat="1" x14ac:dyDescent="0.2">
      <c r="A35" s="21" t="s">
        <v>35</v>
      </c>
      <c r="B35" s="11"/>
      <c r="C35" s="22" t="s">
        <v>36</v>
      </c>
      <c r="D35" s="4">
        <f t="shared" ref="D35:O35" si="7">D3-D22</f>
        <v>15162788.290000007</v>
      </c>
      <c r="E35" s="4">
        <f t="shared" si="7"/>
        <v>3773581.47</v>
      </c>
      <c r="F35" s="4">
        <f t="shared" si="7"/>
        <v>-4164134.1400000006</v>
      </c>
      <c r="G35" s="4">
        <f t="shared" si="7"/>
        <v>49104869.23999998</v>
      </c>
      <c r="H35" s="4">
        <f t="shared" si="7"/>
        <v>2946973.34</v>
      </c>
      <c r="I35" s="4">
        <f t="shared" si="7"/>
        <v>416406.68999999994</v>
      </c>
      <c r="J35" s="4">
        <f t="shared" si="7"/>
        <v>0</v>
      </c>
      <c r="K35" s="4">
        <f t="shared" si="7"/>
        <v>0</v>
      </c>
      <c r="L35" s="4">
        <f t="shared" si="7"/>
        <v>705.55000000000007</v>
      </c>
      <c r="M35" s="4">
        <f t="shared" si="7"/>
        <v>67241190.440000057</v>
      </c>
      <c r="N35" s="4">
        <f t="shared" si="7"/>
        <v>0</v>
      </c>
      <c r="O35" s="4">
        <f t="shared" si="7"/>
        <v>67241190.440000057</v>
      </c>
    </row>
    <row r="36" spans="1:16" x14ac:dyDescent="0.2">
      <c r="A36" s="16"/>
      <c r="B36" s="17"/>
      <c r="C36" s="20"/>
      <c r="D36" s="23"/>
      <c r="E36" s="23"/>
      <c r="F36" s="23"/>
      <c r="G36" s="23"/>
      <c r="H36" s="23"/>
      <c r="I36" s="23"/>
      <c r="J36" s="23"/>
      <c r="K36" s="23"/>
      <c r="L36" s="23"/>
      <c r="M36" s="5"/>
      <c r="N36" s="24"/>
      <c r="O36" s="5"/>
    </row>
    <row r="37" spans="1:16" x14ac:dyDescent="0.2">
      <c r="A37" s="18"/>
      <c r="C37" s="20"/>
      <c r="D37" s="23"/>
      <c r="E37" s="23"/>
      <c r="F37" s="23"/>
      <c r="G37" s="23"/>
      <c r="H37" s="23"/>
      <c r="I37" s="23"/>
      <c r="J37" s="23"/>
      <c r="K37" s="23"/>
      <c r="L37" s="23"/>
      <c r="M37" s="5"/>
      <c r="N37" s="24"/>
      <c r="O37" s="5"/>
    </row>
    <row r="38" spans="1:16" x14ac:dyDescent="0.2">
      <c r="A38" s="1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6" x14ac:dyDescent="0.2">
      <c r="A39" s="18" t="s">
        <v>41</v>
      </c>
      <c r="C39" s="20" t="s">
        <v>42</v>
      </c>
      <c r="D39" s="25"/>
      <c r="E39" s="25"/>
      <c r="F39" s="25"/>
      <c r="G39" s="26"/>
      <c r="H39" s="25"/>
      <c r="I39" s="25"/>
      <c r="J39" s="25"/>
      <c r="K39" s="25"/>
      <c r="L39" s="25"/>
      <c r="M39" s="3">
        <f>M40+M41+M42+M43+M44+M45+1</f>
        <v>54762321.920000009</v>
      </c>
      <c r="N39" s="7">
        <f>N40+N41+N42+N43+N44+N45</f>
        <v>0</v>
      </c>
      <c r="O39" s="3">
        <f>O40+O41+O42+O43+O44+O45+1</f>
        <v>54762321.920000009</v>
      </c>
      <c r="P39" s="35"/>
    </row>
    <row r="40" spans="1:16" s="29" customFormat="1" x14ac:dyDescent="0.2">
      <c r="A40" s="18"/>
      <c r="B40" s="10" t="s">
        <v>2</v>
      </c>
      <c r="C40" s="10" t="s">
        <v>43</v>
      </c>
      <c r="D40" s="6"/>
      <c r="E40" s="6"/>
      <c r="F40" s="6"/>
      <c r="G40" s="27"/>
      <c r="H40" s="6"/>
      <c r="I40" s="6"/>
      <c r="J40" s="6"/>
      <c r="K40" s="6"/>
      <c r="L40" s="6"/>
      <c r="M40" s="8">
        <v>29426885.120000001</v>
      </c>
      <c r="N40" s="8"/>
      <c r="O40" s="8">
        <v>29426885.120000001</v>
      </c>
      <c r="P40" s="36"/>
    </row>
    <row r="41" spans="1:16" s="29" customFormat="1" x14ac:dyDescent="0.2">
      <c r="A41" s="28"/>
      <c r="B41" s="29" t="s">
        <v>6</v>
      </c>
      <c r="C41" s="29" t="s">
        <v>44</v>
      </c>
      <c r="D41" s="30"/>
      <c r="E41" s="30"/>
      <c r="F41" s="30"/>
      <c r="G41" s="31"/>
      <c r="H41" s="30"/>
      <c r="I41" s="30"/>
      <c r="J41" s="30"/>
      <c r="K41" s="30"/>
      <c r="L41" s="30"/>
      <c r="M41" s="8">
        <v>20395361.030000001</v>
      </c>
      <c r="N41" s="32"/>
      <c r="O41" s="8">
        <v>20395361.030000001</v>
      </c>
      <c r="P41" s="36"/>
    </row>
    <row r="42" spans="1:16" x14ac:dyDescent="0.2">
      <c r="A42" s="28"/>
      <c r="B42" s="29" t="s">
        <v>7</v>
      </c>
      <c r="C42" s="29" t="s">
        <v>45</v>
      </c>
      <c r="D42" s="30"/>
      <c r="E42" s="30"/>
      <c r="F42" s="30"/>
      <c r="G42" s="31"/>
      <c r="H42" s="30"/>
      <c r="I42" s="30"/>
      <c r="J42" s="30"/>
      <c r="K42" s="30"/>
      <c r="L42" s="30"/>
      <c r="M42" s="8">
        <v>1893921.13</v>
      </c>
      <c r="N42" s="32"/>
      <c r="O42" s="8">
        <v>1893921.13</v>
      </c>
      <c r="P42" s="35"/>
    </row>
    <row r="43" spans="1:16" x14ac:dyDescent="0.2">
      <c r="A43" s="18"/>
      <c r="B43" s="10" t="s">
        <v>8</v>
      </c>
      <c r="C43" s="10" t="s">
        <v>46</v>
      </c>
      <c r="D43" s="6"/>
      <c r="E43" s="6"/>
      <c r="F43" s="6"/>
      <c r="G43" s="27"/>
      <c r="H43" s="6"/>
      <c r="I43" s="6"/>
      <c r="J43" s="6"/>
      <c r="K43" s="6"/>
      <c r="L43" s="6"/>
      <c r="M43" s="8">
        <v>250543.07</v>
      </c>
      <c r="N43" s="8"/>
      <c r="O43" s="8">
        <v>250543.07</v>
      </c>
      <c r="P43" s="35"/>
    </row>
    <row r="44" spans="1:16" x14ac:dyDescent="0.2">
      <c r="A44" s="18"/>
      <c r="B44" s="10" t="s">
        <v>15</v>
      </c>
      <c r="C44" s="10" t="s">
        <v>47</v>
      </c>
      <c r="D44" s="6"/>
      <c r="E44" s="6"/>
      <c r="F44" s="6"/>
      <c r="G44" s="27"/>
      <c r="H44" s="6"/>
      <c r="I44" s="6"/>
      <c r="J44" s="6"/>
      <c r="K44" s="6"/>
      <c r="L44" s="6"/>
      <c r="M44" s="8">
        <v>422518.07</v>
      </c>
      <c r="N44" s="8"/>
      <c r="O44" s="8">
        <v>422518.07</v>
      </c>
      <c r="P44" s="35"/>
    </row>
    <row r="45" spans="1:16" x14ac:dyDescent="0.2">
      <c r="A45" s="18"/>
      <c r="B45" s="10" t="s">
        <v>22</v>
      </c>
      <c r="C45" s="10" t="s">
        <v>34</v>
      </c>
      <c r="D45" s="6"/>
      <c r="E45" s="6"/>
      <c r="F45" s="6"/>
      <c r="G45" s="27"/>
      <c r="H45" s="6"/>
      <c r="I45" s="6"/>
      <c r="J45" s="6"/>
      <c r="K45" s="6"/>
      <c r="L45" s="6"/>
      <c r="M45" s="8">
        <v>2373092.5</v>
      </c>
      <c r="N45" s="8"/>
      <c r="O45" s="8">
        <v>2373092.5</v>
      </c>
      <c r="P45" s="35"/>
    </row>
    <row r="46" spans="1:16" x14ac:dyDescent="0.2">
      <c r="A46" s="18" t="s">
        <v>48</v>
      </c>
      <c r="C46" s="20" t="s">
        <v>49</v>
      </c>
      <c r="D46" s="25"/>
      <c r="E46" s="25"/>
      <c r="F46" s="25"/>
      <c r="G46" s="26"/>
      <c r="H46" s="25"/>
      <c r="I46" s="25"/>
      <c r="J46" s="25"/>
      <c r="K46" s="25"/>
      <c r="L46" s="25"/>
      <c r="M46" s="3">
        <f>M47+M48+M49+M50+M51+M52</f>
        <v>60189022.74000001</v>
      </c>
      <c r="N46" s="3">
        <f>N47+N48+N49+N50+N51+N52</f>
        <v>0</v>
      </c>
      <c r="O46" s="3">
        <f>O47+O48+O49+O50+O51+O52</f>
        <v>60189022.74000001</v>
      </c>
      <c r="P46" s="35"/>
    </row>
    <row r="47" spans="1:16" s="29" customFormat="1" x14ac:dyDescent="0.2">
      <c r="A47" s="18"/>
      <c r="B47" s="10" t="s">
        <v>2</v>
      </c>
      <c r="C47" s="10" t="s">
        <v>50</v>
      </c>
      <c r="D47" s="6"/>
      <c r="E47" s="6"/>
      <c r="F47" s="6"/>
      <c r="G47" s="6"/>
      <c r="H47" s="6"/>
      <c r="I47" s="6"/>
      <c r="J47" s="6"/>
      <c r="K47" s="6"/>
      <c r="L47" s="6"/>
      <c r="M47" s="8">
        <v>2135712.38</v>
      </c>
      <c r="N47" s="8"/>
      <c r="O47" s="8">
        <v>2135712.38</v>
      </c>
      <c r="P47" s="36"/>
    </row>
    <row r="48" spans="1:16" x14ac:dyDescent="0.2">
      <c r="A48" s="28"/>
      <c r="B48" s="29" t="s">
        <v>6</v>
      </c>
      <c r="C48" s="29" t="s">
        <v>51</v>
      </c>
      <c r="D48" s="30"/>
      <c r="E48" s="30"/>
      <c r="F48" s="30"/>
      <c r="G48" s="30"/>
      <c r="H48" s="30"/>
      <c r="I48" s="30"/>
      <c r="J48" s="30"/>
      <c r="K48" s="30"/>
      <c r="L48" s="30"/>
      <c r="M48" s="8"/>
      <c r="N48" s="8"/>
      <c r="O48" s="8"/>
      <c r="P48" s="35"/>
    </row>
    <row r="49" spans="1:16" x14ac:dyDescent="0.2">
      <c r="A49" s="18"/>
      <c r="B49" s="10" t="s">
        <v>7</v>
      </c>
      <c r="C49" s="10" t="s">
        <v>52</v>
      </c>
      <c r="D49" s="6"/>
      <c r="E49" s="6"/>
      <c r="F49" s="6"/>
      <c r="G49" s="6"/>
      <c r="H49" s="6"/>
      <c r="I49" s="6"/>
      <c r="J49" s="6"/>
      <c r="K49" s="6"/>
      <c r="L49" s="6"/>
      <c r="M49" s="8"/>
      <c r="N49" s="8"/>
      <c r="O49" s="8"/>
      <c r="P49" s="35"/>
    </row>
    <row r="50" spans="1:16" x14ac:dyDescent="0.2">
      <c r="A50" s="18"/>
      <c r="B50" s="10" t="s">
        <v>8</v>
      </c>
      <c r="C50" s="10" t="s">
        <v>53</v>
      </c>
      <c r="D50" s="6"/>
      <c r="E50" s="6"/>
      <c r="F50" s="6"/>
      <c r="G50" s="6"/>
      <c r="H50" s="6"/>
      <c r="I50" s="6"/>
      <c r="J50" s="6"/>
      <c r="K50" s="6"/>
      <c r="L50" s="6"/>
      <c r="M50" s="8"/>
      <c r="N50" s="8"/>
      <c r="O50" s="8"/>
      <c r="P50" s="35"/>
    </row>
    <row r="51" spans="1:16" x14ac:dyDescent="0.2">
      <c r="A51" s="18"/>
      <c r="B51" s="10" t="s">
        <v>15</v>
      </c>
      <c r="C51" s="10" t="s">
        <v>54</v>
      </c>
      <c r="D51" s="6"/>
      <c r="E51" s="6"/>
      <c r="F51" s="6"/>
      <c r="G51" s="6"/>
      <c r="H51" s="6"/>
      <c r="I51" s="6"/>
      <c r="J51" s="6"/>
      <c r="K51" s="6"/>
      <c r="L51" s="6"/>
      <c r="M51" s="8">
        <v>48781026.270000003</v>
      </c>
      <c r="N51" s="8"/>
      <c r="O51" s="8">
        <v>48781026.270000003</v>
      </c>
      <c r="P51" s="35"/>
    </row>
    <row r="52" spans="1:16" x14ac:dyDescent="0.2">
      <c r="A52" s="18"/>
      <c r="B52" s="10" t="s">
        <v>22</v>
      </c>
      <c r="C52" s="10" t="s">
        <v>23</v>
      </c>
      <c r="D52" s="6"/>
      <c r="E52" s="6"/>
      <c r="F52" s="6"/>
      <c r="G52" s="6"/>
      <c r="H52" s="6"/>
      <c r="I52" s="6"/>
      <c r="J52" s="6"/>
      <c r="K52" s="6"/>
      <c r="L52" s="6"/>
      <c r="M52" s="8">
        <v>9272284.0899999999</v>
      </c>
      <c r="N52" s="8"/>
      <c r="O52" s="8">
        <v>9272284.0899999999</v>
      </c>
      <c r="P52" s="35"/>
    </row>
    <row r="53" spans="1:16" x14ac:dyDescent="0.2">
      <c r="A53" s="18" t="s">
        <v>55</v>
      </c>
      <c r="C53" s="20" t="s">
        <v>56</v>
      </c>
      <c r="D53" s="25"/>
      <c r="E53" s="25"/>
      <c r="F53" s="25"/>
      <c r="G53" s="25"/>
      <c r="H53" s="25"/>
      <c r="I53" s="25"/>
      <c r="J53" s="25"/>
      <c r="K53" s="25"/>
      <c r="L53" s="25"/>
      <c r="M53" s="3">
        <f>M54+M55+M56</f>
        <v>16229869.529999999</v>
      </c>
      <c r="N53" s="3">
        <f>N54+N55+N56</f>
        <v>0</v>
      </c>
      <c r="O53" s="3">
        <f>O54+O55+O56</f>
        <v>16229869.529999999</v>
      </c>
      <c r="P53" s="35"/>
    </row>
    <row r="54" spans="1:16" s="29" customFormat="1" x14ac:dyDescent="0.2">
      <c r="A54" s="18"/>
      <c r="B54" s="10" t="s">
        <v>2</v>
      </c>
      <c r="C54" s="10" t="s">
        <v>57</v>
      </c>
      <c r="D54" s="6"/>
      <c r="E54" s="6"/>
      <c r="F54" s="6"/>
      <c r="G54" s="6"/>
      <c r="H54" s="6"/>
      <c r="I54" s="6"/>
      <c r="J54" s="6"/>
      <c r="K54" s="6"/>
      <c r="L54" s="6"/>
      <c r="M54" s="8"/>
      <c r="N54" s="8"/>
      <c r="O54" s="8"/>
      <c r="P54" s="36"/>
    </row>
    <row r="55" spans="1:16" x14ac:dyDescent="0.2">
      <c r="A55" s="28"/>
      <c r="B55" s="29" t="s">
        <v>6</v>
      </c>
      <c r="C55" s="29" t="s">
        <v>58</v>
      </c>
      <c r="D55" s="30"/>
      <c r="E55" s="30"/>
      <c r="F55" s="30"/>
      <c r="G55" s="30"/>
      <c r="H55" s="30"/>
      <c r="I55" s="30"/>
      <c r="J55" s="30"/>
      <c r="K55" s="30"/>
      <c r="L55" s="30"/>
      <c r="M55" s="8"/>
      <c r="N55" s="8"/>
      <c r="O55" s="8"/>
      <c r="P55" s="35"/>
    </row>
    <row r="56" spans="1:16" x14ac:dyDescent="0.2">
      <c r="A56" s="18"/>
      <c r="B56" s="10" t="s">
        <v>7</v>
      </c>
      <c r="C56" s="10" t="s">
        <v>59</v>
      </c>
      <c r="D56" s="6"/>
      <c r="E56" s="6"/>
      <c r="F56" s="6"/>
      <c r="G56" s="6"/>
      <c r="H56" s="6"/>
      <c r="I56" s="6"/>
      <c r="J56" s="6"/>
      <c r="K56" s="6"/>
      <c r="L56" s="6"/>
      <c r="M56" s="8">
        <v>16229869.529999999</v>
      </c>
      <c r="N56" s="8"/>
      <c r="O56" s="8">
        <v>16229869.529999999</v>
      </c>
      <c r="P56" s="35"/>
    </row>
    <row r="57" spans="1:16" x14ac:dyDescent="0.2">
      <c r="A57" s="61" t="s">
        <v>60</v>
      </c>
      <c r="B57" s="61"/>
      <c r="C57" s="61"/>
      <c r="D57" s="61"/>
      <c r="E57" s="4"/>
      <c r="F57" s="4"/>
      <c r="G57" s="4"/>
      <c r="H57" s="4"/>
      <c r="I57" s="4"/>
      <c r="J57" s="4"/>
      <c r="K57" s="4"/>
      <c r="L57" s="4"/>
      <c r="M57" s="9">
        <f>M35-M39+M46-M53</f>
        <v>56438021.730000049</v>
      </c>
      <c r="N57" s="9">
        <f>N35-N39+N46-N53</f>
        <v>0</v>
      </c>
      <c r="O57" s="9">
        <f>O35-O39+O46-O53</f>
        <v>56438021.730000049</v>
      </c>
      <c r="P57" s="35"/>
    </row>
    <row r="58" spans="1:16" x14ac:dyDescent="0.2">
      <c r="A58" s="37" t="s">
        <v>68</v>
      </c>
    </row>
    <row r="59" spans="1:16" x14ac:dyDescent="0.2">
      <c r="A59" s="37" t="s">
        <v>69</v>
      </c>
      <c r="M59" s="10">
        <v>56438021.729999997</v>
      </c>
      <c r="O59" s="10">
        <v>56438021.729999997</v>
      </c>
      <c r="P59" s="35"/>
    </row>
    <row r="60" spans="1:16" x14ac:dyDescent="0.2">
      <c r="A60" s="38" t="s">
        <v>70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>
        <v>13763991.470000001</v>
      </c>
      <c r="N60" s="11"/>
      <c r="O60" s="11">
        <v>13763991.470000001</v>
      </c>
    </row>
    <row r="61" spans="1:16" x14ac:dyDescent="0.2">
      <c r="A61" s="39" t="s">
        <v>71</v>
      </c>
      <c r="M61" s="20">
        <v>42674030.259999998</v>
      </c>
      <c r="O61" s="20">
        <v>42674030.259999998</v>
      </c>
    </row>
  </sheetData>
  <mergeCells count="14">
    <mergeCell ref="B3:C3"/>
    <mergeCell ref="A57:D57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1F8F87C9-CAA6-4CAB-AE6A-1A2F9077DD4E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010AD-C88D-4B88-9E55-D7997F95D444}">
  <dimension ref="A1:P61"/>
  <sheetViews>
    <sheetView topLeftCell="A28" workbookViewId="0">
      <selection activeCell="O59" sqref="O59"/>
    </sheetView>
  </sheetViews>
  <sheetFormatPr defaultRowHeight="12.75" x14ac:dyDescent="0.2"/>
  <cols>
    <col min="1" max="1" width="5.42578125" style="10" customWidth="1"/>
    <col min="2" max="2" width="2.42578125" style="10" customWidth="1"/>
    <col min="3" max="3" width="29.42578125" style="10" customWidth="1"/>
    <col min="4" max="4" width="15.5703125" style="10" customWidth="1"/>
    <col min="5" max="5" width="12.85546875" style="10" bestFit="1" customWidth="1"/>
    <col min="6" max="6" width="12.85546875" style="10" customWidth="1"/>
    <col min="7" max="8" width="14" style="10" bestFit="1" customWidth="1"/>
    <col min="9" max="9" width="13.28515625" style="10" bestFit="1" customWidth="1"/>
    <col min="10" max="11" width="9.28515625" style="10" bestFit="1" customWidth="1"/>
    <col min="12" max="12" width="10.28515625" style="10" bestFit="1" customWidth="1"/>
    <col min="13" max="13" width="13.7109375" style="10" customWidth="1"/>
    <col min="14" max="14" width="11.140625" style="10" customWidth="1"/>
    <col min="15" max="15" width="19.42578125" style="10" customWidth="1"/>
    <col min="16" max="16384" width="9.140625" style="10"/>
  </cols>
  <sheetData>
    <row r="1" spans="1:15" s="14" customFormat="1" x14ac:dyDescent="0.2">
      <c r="A1" s="13"/>
      <c r="C1" s="15" t="s">
        <v>98</v>
      </c>
      <c r="D1" s="62" t="s">
        <v>37</v>
      </c>
      <c r="E1" s="62" t="s">
        <v>38</v>
      </c>
      <c r="F1" s="62" t="s">
        <v>75</v>
      </c>
      <c r="G1" s="62" t="s">
        <v>74</v>
      </c>
      <c r="H1" s="62" t="s">
        <v>39</v>
      </c>
      <c r="I1" s="62" t="s">
        <v>40</v>
      </c>
      <c r="J1" s="62" t="s">
        <v>61</v>
      </c>
      <c r="K1" s="62" t="s">
        <v>66</v>
      </c>
      <c r="L1" s="62" t="s">
        <v>62</v>
      </c>
      <c r="M1" s="62" t="s">
        <v>63</v>
      </c>
      <c r="N1" s="62" t="s">
        <v>64</v>
      </c>
      <c r="O1" s="62" t="s">
        <v>65</v>
      </c>
    </row>
    <row r="2" spans="1:15" s="14" customFormat="1" x14ac:dyDescent="0.2">
      <c r="A2" s="13"/>
      <c r="B2" s="13"/>
      <c r="C2" s="33" t="s">
        <v>67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s="17" customFormat="1" x14ac:dyDescent="0.2">
      <c r="A3" s="13" t="s">
        <v>1</v>
      </c>
      <c r="B3" s="63" t="s">
        <v>0</v>
      </c>
      <c r="C3" s="63"/>
      <c r="D3" s="1">
        <f t="shared" ref="D3:N3" si="0">D4+D5+D6+D7+D14+D21</f>
        <v>3308372.1399999997</v>
      </c>
      <c r="E3" s="1">
        <f t="shared" si="0"/>
        <v>348732.52</v>
      </c>
      <c r="F3" s="1">
        <f t="shared" si="0"/>
        <v>9761.4599999999991</v>
      </c>
      <c r="G3" s="1">
        <f t="shared" si="0"/>
        <v>12800</v>
      </c>
      <c r="H3" s="1">
        <f t="shared" si="0"/>
        <v>6274356.2999999998</v>
      </c>
      <c r="I3" s="1">
        <f t="shared" si="0"/>
        <v>924967.54000000015</v>
      </c>
      <c r="J3" s="1">
        <f t="shared" si="0"/>
        <v>0</v>
      </c>
      <c r="K3" s="1">
        <f t="shared" si="0"/>
        <v>0</v>
      </c>
      <c r="L3" s="1">
        <f t="shared" si="0"/>
        <v>0</v>
      </c>
      <c r="M3" s="1">
        <f>D3+E3+F3+G3+H3+I3+J3+K3+L3</f>
        <v>10878989.960000001</v>
      </c>
      <c r="N3" s="1">
        <f t="shared" si="0"/>
        <v>0</v>
      </c>
      <c r="O3" s="1">
        <f t="shared" ref="O3:O34" si="1">M3+N3</f>
        <v>10878989.960000001</v>
      </c>
    </row>
    <row r="4" spans="1:15" x14ac:dyDescent="0.2">
      <c r="A4" s="16"/>
      <c r="B4" s="17" t="s">
        <v>2</v>
      </c>
      <c r="C4" s="17" t="s">
        <v>4</v>
      </c>
      <c r="D4" s="8">
        <v>1418795.48</v>
      </c>
      <c r="E4" s="8">
        <v>273499.21000000002</v>
      </c>
      <c r="F4" s="8">
        <v>9218.4699999999993</v>
      </c>
      <c r="G4" s="8"/>
      <c r="H4" s="8">
        <v>2888004.83</v>
      </c>
      <c r="I4" s="8">
        <v>305269.05</v>
      </c>
      <c r="J4" s="34"/>
      <c r="K4" s="34"/>
      <c r="L4" s="8"/>
      <c r="M4" s="2">
        <f>D4+E4+F4+G4+H4+I4+J4+K4+L4</f>
        <v>4894787.04</v>
      </c>
      <c r="N4" s="8">
        <v>0</v>
      </c>
      <c r="O4" s="2">
        <f t="shared" si="1"/>
        <v>4894787.04</v>
      </c>
    </row>
    <row r="5" spans="1:15" x14ac:dyDescent="0.2">
      <c r="A5" s="18"/>
      <c r="B5" s="10" t="s">
        <v>6</v>
      </c>
      <c r="C5" s="10" t="s">
        <v>3</v>
      </c>
      <c r="D5" s="8"/>
      <c r="E5" s="8"/>
      <c r="F5" s="8"/>
      <c r="G5" s="8"/>
      <c r="H5" s="8"/>
      <c r="I5" s="8"/>
      <c r="J5" s="8"/>
      <c r="K5" s="8"/>
      <c r="L5" s="8"/>
      <c r="M5" s="2">
        <f t="shared" ref="M5:M34" si="2">D5+E5+F5+G5+H5+I5+J5+K5+L5</f>
        <v>0</v>
      </c>
      <c r="N5" s="8">
        <v>0</v>
      </c>
      <c r="O5" s="2">
        <f t="shared" si="1"/>
        <v>0</v>
      </c>
    </row>
    <row r="6" spans="1:15" x14ac:dyDescent="0.2">
      <c r="A6" s="18"/>
      <c r="B6" s="10" t="s">
        <v>7</v>
      </c>
      <c r="C6" s="10" t="s">
        <v>5</v>
      </c>
      <c r="D6" s="8"/>
      <c r="E6" s="8"/>
      <c r="F6" s="8"/>
      <c r="G6" s="8"/>
      <c r="H6" s="8">
        <v>16500</v>
      </c>
      <c r="I6" s="8"/>
      <c r="J6" s="8"/>
      <c r="K6" s="8"/>
      <c r="L6" s="8"/>
      <c r="M6" s="2">
        <f t="shared" si="2"/>
        <v>16500</v>
      </c>
      <c r="N6" s="8">
        <v>0</v>
      </c>
      <c r="O6" s="2">
        <f t="shared" si="1"/>
        <v>16500</v>
      </c>
    </row>
    <row r="7" spans="1:15" x14ac:dyDescent="0.2">
      <c r="A7" s="18"/>
      <c r="B7" s="10" t="s">
        <v>8</v>
      </c>
      <c r="C7" s="10" t="s">
        <v>9</v>
      </c>
      <c r="D7" s="3">
        <f t="shared" ref="D7:L7" si="3">D8+D9+D10+D11+D12+D13</f>
        <v>1583412.61</v>
      </c>
      <c r="E7" s="3">
        <f t="shared" si="3"/>
        <v>41244.870000000003</v>
      </c>
      <c r="F7" s="3">
        <f t="shared" si="3"/>
        <v>0</v>
      </c>
      <c r="G7" s="3">
        <f t="shared" si="3"/>
        <v>0</v>
      </c>
      <c r="H7" s="3">
        <f t="shared" si="3"/>
        <v>3145907.28</v>
      </c>
      <c r="I7" s="3">
        <f t="shared" si="3"/>
        <v>588755.56000000006</v>
      </c>
      <c r="J7" s="3">
        <f t="shared" si="3"/>
        <v>0</v>
      </c>
      <c r="K7" s="3">
        <f t="shared" si="3"/>
        <v>0</v>
      </c>
      <c r="L7" s="3">
        <f t="shared" si="3"/>
        <v>0</v>
      </c>
      <c r="M7" s="3">
        <f>D7+E7+F7+G7+H7+I7+J7+K7+L7</f>
        <v>5359320.32</v>
      </c>
      <c r="N7" s="19">
        <v>0</v>
      </c>
      <c r="O7" s="3">
        <f t="shared" si="1"/>
        <v>5359320.32</v>
      </c>
    </row>
    <row r="8" spans="1:15" x14ac:dyDescent="0.2">
      <c r="A8" s="18"/>
      <c r="C8" s="10" t="s">
        <v>10</v>
      </c>
      <c r="D8" s="8">
        <v>1583412.61</v>
      </c>
      <c r="E8" s="8">
        <v>41244.870000000003</v>
      </c>
      <c r="F8" s="8"/>
      <c r="G8" s="8"/>
      <c r="H8" s="8">
        <v>3129407.28</v>
      </c>
      <c r="I8" s="8">
        <v>588755.56000000006</v>
      </c>
      <c r="J8" s="8"/>
      <c r="K8" s="8"/>
      <c r="L8" s="8"/>
      <c r="M8" s="2">
        <f t="shared" si="2"/>
        <v>5342820.32</v>
      </c>
      <c r="N8" s="8">
        <v>0</v>
      </c>
      <c r="O8" s="2">
        <f t="shared" si="1"/>
        <v>5342820.32</v>
      </c>
    </row>
    <row r="9" spans="1:15" x14ac:dyDescent="0.2">
      <c r="A9" s="18"/>
      <c r="C9" s="10" t="s">
        <v>11</v>
      </c>
      <c r="D9" s="8"/>
      <c r="E9" s="8">
        <v>0</v>
      </c>
      <c r="F9" s="8"/>
      <c r="G9" s="8"/>
      <c r="H9" s="8">
        <v>16500</v>
      </c>
      <c r="I9" s="8"/>
      <c r="J9" s="8"/>
      <c r="K9" s="8"/>
      <c r="L9" s="8"/>
      <c r="M9" s="2">
        <f t="shared" si="2"/>
        <v>16500</v>
      </c>
      <c r="N9" s="8">
        <v>0</v>
      </c>
      <c r="O9" s="2">
        <f t="shared" si="1"/>
        <v>16500</v>
      </c>
    </row>
    <row r="10" spans="1:15" x14ac:dyDescent="0.2">
      <c r="A10" s="18"/>
      <c r="C10" s="10" t="s">
        <v>12</v>
      </c>
      <c r="D10" s="8"/>
      <c r="E10" s="8"/>
      <c r="F10" s="8"/>
      <c r="G10" s="8"/>
      <c r="H10" s="8"/>
      <c r="I10" s="8"/>
      <c r="J10" s="8"/>
      <c r="K10" s="8"/>
      <c r="L10" s="8"/>
      <c r="M10" s="2">
        <f t="shared" si="2"/>
        <v>0</v>
      </c>
      <c r="N10" s="8">
        <v>0</v>
      </c>
      <c r="O10" s="2">
        <f t="shared" si="1"/>
        <v>0</v>
      </c>
    </row>
    <row r="11" spans="1:15" x14ac:dyDescent="0.2">
      <c r="A11" s="18"/>
      <c r="C11" s="10" t="s">
        <v>13</v>
      </c>
      <c r="D11" s="8"/>
      <c r="E11" s="8"/>
      <c r="F11" s="8"/>
      <c r="G11" s="8"/>
      <c r="H11" s="8"/>
      <c r="I11" s="8"/>
      <c r="J11" s="8"/>
      <c r="K11" s="8"/>
      <c r="L11" s="8"/>
      <c r="M11" s="2">
        <f t="shared" si="2"/>
        <v>0</v>
      </c>
      <c r="N11" s="8">
        <v>0</v>
      </c>
      <c r="O11" s="2">
        <f t="shared" si="1"/>
        <v>0</v>
      </c>
    </row>
    <row r="12" spans="1:15" x14ac:dyDescent="0.2">
      <c r="A12" s="18"/>
      <c r="C12" s="10" t="s">
        <v>14</v>
      </c>
      <c r="D12" s="8"/>
      <c r="E12" s="8"/>
      <c r="F12" s="8"/>
      <c r="G12" s="8"/>
      <c r="H12" s="8"/>
      <c r="I12" s="8"/>
      <c r="J12" s="8"/>
      <c r="K12" s="8"/>
      <c r="L12" s="8"/>
      <c r="M12" s="2">
        <f t="shared" si="2"/>
        <v>0</v>
      </c>
      <c r="N12" s="8">
        <v>0</v>
      </c>
      <c r="O12" s="2">
        <f t="shared" si="1"/>
        <v>0</v>
      </c>
    </row>
    <row r="13" spans="1:15" x14ac:dyDescent="0.2">
      <c r="A13" s="18"/>
      <c r="C13" s="14" t="s">
        <v>76</v>
      </c>
      <c r="D13" s="8"/>
      <c r="E13" s="8"/>
      <c r="F13" s="8"/>
      <c r="G13" s="8"/>
      <c r="H13" s="8"/>
      <c r="I13" s="8"/>
      <c r="J13" s="8"/>
      <c r="K13" s="8"/>
      <c r="L13" s="8"/>
      <c r="M13" s="2">
        <f t="shared" si="2"/>
        <v>0</v>
      </c>
      <c r="N13" s="8">
        <v>0</v>
      </c>
      <c r="O13" s="2">
        <f t="shared" si="1"/>
        <v>0</v>
      </c>
    </row>
    <row r="14" spans="1:15" x14ac:dyDescent="0.2">
      <c r="A14" s="18"/>
      <c r="B14" s="10" t="s">
        <v>15</v>
      </c>
      <c r="C14" s="10" t="s">
        <v>16</v>
      </c>
      <c r="D14" s="3">
        <f t="shared" ref="D14:L14" si="4">D15+D16+D17+D18+D19+D20</f>
        <v>0</v>
      </c>
      <c r="E14" s="3">
        <f t="shared" si="4"/>
        <v>1181.23</v>
      </c>
      <c r="F14" s="3">
        <f t="shared" si="4"/>
        <v>542.98</v>
      </c>
      <c r="G14" s="3">
        <f t="shared" si="4"/>
        <v>0</v>
      </c>
      <c r="H14" s="3">
        <f t="shared" si="4"/>
        <v>49876.160000000003</v>
      </c>
      <c r="I14" s="3">
        <f t="shared" si="4"/>
        <v>0</v>
      </c>
      <c r="J14" s="3">
        <f t="shared" si="4"/>
        <v>0</v>
      </c>
      <c r="K14" s="3">
        <f t="shared" si="4"/>
        <v>0</v>
      </c>
      <c r="L14" s="3">
        <f t="shared" si="4"/>
        <v>0</v>
      </c>
      <c r="M14" s="3">
        <f>D14+E14+F14+G14+H14+I14+J14+K14+L14</f>
        <v>51600.37</v>
      </c>
      <c r="N14" s="19">
        <v>0</v>
      </c>
      <c r="O14" s="3">
        <f t="shared" si="1"/>
        <v>51600.37</v>
      </c>
    </row>
    <row r="15" spans="1:15" x14ac:dyDescent="0.2">
      <c r="A15" s="18"/>
      <c r="C15" s="10" t="s">
        <v>17</v>
      </c>
      <c r="D15" s="8"/>
      <c r="E15" s="8"/>
      <c r="F15" s="8"/>
      <c r="G15" s="8"/>
      <c r="H15" s="8">
        <v>4544.05</v>
      </c>
      <c r="I15" s="8"/>
      <c r="J15" s="8"/>
      <c r="K15" s="8"/>
      <c r="L15" s="8"/>
      <c r="M15" s="2">
        <f t="shared" si="2"/>
        <v>4544.05</v>
      </c>
      <c r="N15" s="8">
        <v>0</v>
      </c>
      <c r="O15" s="2">
        <f t="shared" si="1"/>
        <v>4544.05</v>
      </c>
    </row>
    <row r="16" spans="1:15" x14ac:dyDescent="0.2">
      <c r="A16" s="18"/>
      <c r="C16" s="10" t="s">
        <v>18</v>
      </c>
      <c r="D16" s="8"/>
      <c r="E16" s="8"/>
      <c r="F16" s="8"/>
      <c r="G16" s="8"/>
      <c r="H16" s="8"/>
      <c r="I16" s="8"/>
      <c r="J16" s="8"/>
      <c r="K16" s="8"/>
      <c r="L16" s="8"/>
      <c r="M16" s="2">
        <f t="shared" si="2"/>
        <v>0</v>
      </c>
      <c r="N16" s="8">
        <v>0</v>
      </c>
      <c r="O16" s="2">
        <f t="shared" si="1"/>
        <v>0</v>
      </c>
    </row>
    <row r="17" spans="1:15" x14ac:dyDescent="0.2">
      <c r="A17" s="18"/>
      <c r="C17" s="10" t="s">
        <v>19</v>
      </c>
      <c r="D17" s="8"/>
      <c r="E17" s="8"/>
      <c r="F17" s="8"/>
      <c r="G17" s="8"/>
      <c r="H17" s="8"/>
      <c r="I17" s="8"/>
      <c r="J17" s="8"/>
      <c r="K17" s="8"/>
      <c r="L17" s="8"/>
      <c r="M17" s="2">
        <f t="shared" si="2"/>
        <v>0</v>
      </c>
      <c r="N17" s="8">
        <v>0</v>
      </c>
      <c r="O17" s="2">
        <f t="shared" si="1"/>
        <v>0</v>
      </c>
    </row>
    <row r="18" spans="1:15" x14ac:dyDescent="0.2">
      <c r="A18" s="18"/>
      <c r="C18" s="10" t="s">
        <v>20</v>
      </c>
      <c r="D18" s="8"/>
      <c r="E18" s="8"/>
      <c r="F18" s="8"/>
      <c r="G18" s="8"/>
      <c r="H18" s="8"/>
      <c r="I18" s="8"/>
      <c r="J18" s="8"/>
      <c r="K18" s="8"/>
      <c r="L18" s="8"/>
      <c r="M18" s="2">
        <f t="shared" si="2"/>
        <v>0</v>
      </c>
      <c r="N18" s="8">
        <v>0</v>
      </c>
      <c r="O18" s="2">
        <f t="shared" si="1"/>
        <v>0</v>
      </c>
    </row>
    <row r="19" spans="1:15" x14ac:dyDescent="0.2">
      <c r="A19" s="18"/>
      <c r="C19" s="10" t="s">
        <v>21</v>
      </c>
      <c r="D19" s="8"/>
      <c r="E19" s="8"/>
      <c r="F19" s="8"/>
      <c r="G19" s="8"/>
      <c r="H19" s="8"/>
      <c r="I19" s="8"/>
      <c r="J19" s="8"/>
      <c r="K19" s="8"/>
      <c r="L19" s="8"/>
      <c r="M19" s="2">
        <f t="shared" si="2"/>
        <v>0</v>
      </c>
      <c r="N19" s="8">
        <v>0</v>
      </c>
      <c r="O19" s="2">
        <f t="shared" si="1"/>
        <v>0</v>
      </c>
    </row>
    <row r="20" spans="1:15" x14ac:dyDescent="0.2">
      <c r="A20" s="18"/>
      <c r="C20" s="14" t="s">
        <v>72</v>
      </c>
      <c r="D20" s="8"/>
      <c r="E20" s="8">
        <v>1181.23</v>
      </c>
      <c r="F20" s="8">
        <v>542.98</v>
      </c>
      <c r="G20" s="8"/>
      <c r="H20" s="8">
        <v>45332.11</v>
      </c>
      <c r="I20" s="8"/>
      <c r="J20" s="8"/>
      <c r="K20" s="8"/>
      <c r="L20" s="8"/>
      <c r="M20" s="2">
        <f t="shared" si="2"/>
        <v>47056.32</v>
      </c>
      <c r="N20" s="8">
        <v>0</v>
      </c>
      <c r="O20" s="2">
        <f t="shared" si="1"/>
        <v>47056.32</v>
      </c>
    </row>
    <row r="21" spans="1:15" x14ac:dyDescent="0.2">
      <c r="A21" s="18"/>
      <c r="B21" s="10" t="s">
        <v>22</v>
      </c>
      <c r="C21" s="10" t="s">
        <v>23</v>
      </c>
      <c r="D21" s="8">
        <v>306164.05</v>
      </c>
      <c r="E21" s="8">
        <v>32807.21</v>
      </c>
      <c r="F21" s="8">
        <v>0.01</v>
      </c>
      <c r="G21" s="8">
        <v>12800</v>
      </c>
      <c r="H21" s="8">
        <v>174068.03</v>
      </c>
      <c r="I21" s="8">
        <v>30942.93</v>
      </c>
      <c r="J21" s="8"/>
      <c r="K21" s="8"/>
      <c r="L21" s="8"/>
      <c r="M21" s="2">
        <f t="shared" si="2"/>
        <v>556782.2300000001</v>
      </c>
      <c r="N21" s="8">
        <v>0</v>
      </c>
      <c r="O21" s="2">
        <f t="shared" si="1"/>
        <v>556782.2300000001</v>
      </c>
    </row>
    <row r="22" spans="1:15" x14ac:dyDescent="0.2">
      <c r="A22" s="18" t="s">
        <v>24</v>
      </c>
      <c r="C22" s="20" t="s">
        <v>25</v>
      </c>
      <c r="D22" s="3">
        <f t="shared" ref="D22:L22" si="5">D23+D24+D25+D26+D34</f>
        <v>1671842.75</v>
      </c>
      <c r="E22" s="3">
        <f t="shared" si="5"/>
        <v>53910.799999999996</v>
      </c>
      <c r="F22" s="3">
        <f t="shared" si="5"/>
        <v>9163.7199999999993</v>
      </c>
      <c r="G22" s="3">
        <f t="shared" si="5"/>
        <v>0</v>
      </c>
      <c r="H22" s="3">
        <f t="shared" si="5"/>
        <v>2119885.62</v>
      </c>
      <c r="I22" s="3">
        <f t="shared" si="5"/>
        <v>333356.87</v>
      </c>
      <c r="J22" s="3">
        <f t="shared" si="5"/>
        <v>0</v>
      </c>
      <c r="K22" s="3">
        <f t="shared" si="5"/>
        <v>0</v>
      </c>
      <c r="L22" s="3">
        <f t="shared" si="5"/>
        <v>0</v>
      </c>
      <c r="M22" s="3">
        <f>D22+E22+F22+G22+H22+I22+J22+K22+L22</f>
        <v>4188159.7600000002</v>
      </c>
      <c r="N22" s="19"/>
      <c r="O22" s="3">
        <f t="shared" si="1"/>
        <v>4188159.7600000002</v>
      </c>
    </row>
    <row r="23" spans="1:15" x14ac:dyDescent="0.2">
      <c r="A23" s="18"/>
      <c r="B23" s="10" t="s">
        <v>2</v>
      </c>
      <c r="C23" s="10" t="s">
        <v>26</v>
      </c>
      <c r="D23" s="8"/>
      <c r="E23" s="8"/>
      <c r="F23" s="8"/>
      <c r="G23" s="8"/>
      <c r="H23" s="8"/>
      <c r="I23" s="8"/>
      <c r="J23" s="8"/>
      <c r="K23" s="8"/>
      <c r="L23" s="8"/>
      <c r="M23" s="2">
        <f t="shared" si="2"/>
        <v>0</v>
      </c>
      <c r="N23" s="8">
        <v>0</v>
      </c>
      <c r="O23" s="2">
        <f t="shared" si="1"/>
        <v>0</v>
      </c>
    </row>
    <row r="24" spans="1:15" x14ac:dyDescent="0.2">
      <c r="A24" s="18"/>
      <c r="B24" s="10" t="s">
        <v>6</v>
      </c>
      <c r="C24" s="10" t="s">
        <v>27</v>
      </c>
      <c r="D24" s="8"/>
      <c r="E24" s="8">
        <v>2362.4499999999998</v>
      </c>
      <c r="F24" s="8">
        <v>545.97</v>
      </c>
      <c r="G24" s="8"/>
      <c r="H24" s="8">
        <v>47303.59</v>
      </c>
      <c r="I24" s="8"/>
      <c r="J24" s="8"/>
      <c r="K24" s="8"/>
      <c r="L24" s="8"/>
      <c r="M24" s="2">
        <f t="shared" si="2"/>
        <v>50212.009999999995</v>
      </c>
      <c r="N24" s="8">
        <v>0</v>
      </c>
      <c r="O24" s="2">
        <f t="shared" si="1"/>
        <v>50212.009999999995</v>
      </c>
    </row>
    <row r="25" spans="1:15" x14ac:dyDescent="0.2">
      <c r="A25" s="18"/>
      <c r="B25" s="10" t="s">
        <v>7</v>
      </c>
      <c r="C25" s="10" t="s">
        <v>28</v>
      </c>
      <c r="D25" s="8">
        <v>11351.4</v>
      </c>
      <c r="E25" s="8"/>
      <c r="F25" s="8"/>
      <c r="G25" s="8"/>
      <c r="H25" s="8">
        <v>153000</v>
      </c>
      <c r="I25" s="8"/>
      <c r="J25" s="8"/>
      <c r="K25" s="8"/>
      <c r="L25" s="8"/>
      <c r="M25" s="2">
        <f t="shared" si="2"/>
        <v>164351.4</v>
      </c>
      <c r="N25" s="8">
        <v>0</v>
      </c>
      <c r="O25" s="2">
        <f t="shared" si="1"/>
        <v>164351.4</v>
      </c>
    </row>
    <row r="26" spans="1:15" x14ac:dyDescent="0.2">
      <c r="A26" s="18"/>
      <c r="B26" s="10" t="s">
        <v>8</v>
      </c>
      <c r="C26" s="10" t="s">
        <v>29</v>
      </c>
      <c r="D26" s="3">
        <f t="shared" ref="D26:L26" si="6">D27+D28+D29+D30+D31+D32+D33</f>
        <v>1660491.35</v>
      </c>
      <c r="E26" s="3">
        <f t="shared" si="6"/>
        <v>51548.35</v>
      </c>
      <c r="F26" s="3">
        <f t="shared" si="6"/>
        <v>8617.75</v>
      </c>
      <c r="G26" s="3">
        <f t="shared" si="6"/>
        <v>0</v>
      </c>
      <c r="H26" s="3">
        <f t="shared" si="6"/>
        <v>1919582.03</v>
      </c>
      <c r="I26" s="3">
        <f t="shared" si="6"/>
        <v>333356.87</v>
      </c>
      <c r="J26" s="3">
        <f t="shared" si="6"/>
        <v>0</v>
      </c>
      <c r="K26" s="3">
        <f t="shared" si="6"/>
        <v>0</v>
      </c>
      <c r="L26" s="3">
        <f t="shared" si="6"/>
        <v>0</v>
      </c>
      <c r="M26" s="3">
        <f>D26+E26+F26+G26+H26+I26+J26+K26+L26</f>
        <v>3973596.3500000006</v>
      </c>
      <c r="N26" s="19">
        <v>0</v>
      </c>
      <c r="O26" s="3">
        <f t="shared" si="1"/>
        <v>3973596.3500000006</v>
      </c>
    </row>
    <row r="27" spans="1:15" x14ac:dyDescent="0.2">
      <c r="A27" s="18"/>
      <c r="C27" s="10" t="s">
        <v>10</v>
      </c>
      <c r="D27" s="8">
        <v>1660491.35</v>
      </c>
      <c r="E27" s="8">
        <v>51548.35</v>
      </c>
      <c r="F27" s="8">
        <v>8617.75</v>
      </c>
      <c r="G27" s="8"/>
      <c r="H27" s="8">
        <v>1919582.03</v>
      </c>
      <c r="I27" s="8">
        <v>333356.87</v>
      </c>
      <c r="J27" s="8"/>
      <c r="K27" s="8"/>
      <c r="L27" s="8"/>
      <c r="M27" s="2">
        <f t="shared" si="2"/>
        <v>3973596.3500000006</v>
      </c>
      <c r="N27" s="8">
        <v>0</v>
      </c>
      <c r="O27" s="2">
        <f t="shared" si="1"/>
        <v>3973596.3500000006</v>
      </c>
    </row>
    <row r="28" spans="1:15" x14ac:dyDescent="0.2">
      <c r="A28" s="18"/>
      <c r="C28" s="10" t="s">
        <v>11</v>
      </c>
      <c r="D28" s="8"/>
      <c r="E28" s="8"/>
      <c r="F28" s="8"/>
      <c r="G28" s="8"/>
      <c r="H28" s="8"/>
      <c r="I28" s="8"/>
      <c r="J28" s="8"/>
      <c r="K28" s="8"/>
      <c r="L28" s="8"/>
      <c r="M28" s="2">
        <f t="shared" si="2"/>
        <v>0</v>
      </c>
      <c r="N28" s="8">
        <v>0</v>
      </c>
      <c r="O28" s="2">
        <f t="shared" si="1"/>
        <v>0</v>
      </c>
    </row>
    <row r="29" spans="1:15" x14ac:dyDescent="0.2">
      <c r="A29" s="18"/>
      <c r="C29" s="14" t="s">
        <v>73</v>
      </c>
      <c r="D29" s="8"/>
      <c r="E29" s="8"/>
      <c r="F29" s="8"/>
      <c r="G29" s="8"/>
      <c r="H29" s="8"/>
      <c r="I29" s="8"/>
      <c r="J29" s="8"/>
      <c r="K29" s="8"/>
      <c r="L29" s="8"/>
      <c r="M29" s="2">
        <f t="shared" si="2"/>
        <v>0</v>
      </c>
      <c r="N29" s="8">
        <v>0</v>
      </c>
      <c r="O29" s="2">
        <f t="shared" si="1"/>
        <v>0</v>
      </c>
    </row>
    <row r="30" spans="1:15" x14ac:dyDescent="0.2">
      <c r="A30" s="18"/>
      <c r="C30" s="10" t="s">
        <v>30</v>
      </c>
      <c r="D30" s="8"/>
      <c r="E30" s="8"/>
      <c r="F30" s="8"/>
      <c r="G30" s="8"/>
      <c r="H30" s="8"/>
      <c r="I30" s="8"/>
      <c r="J30" s="8"/>
      <c r="K30" s="8"/>
      <c r="L30" s="8"/>
      <c r="M30" s="2">
        <f t="shared" si="2"/>
        <v>0</v>
      </c>
      <c r="N30" s="8">
        <v>0</v>
      </c>
      <c r="O30" s="2">
        <f t="shared" si="1"/>
        <v>0</v>
      </c>
    </row>
    <row r="31" spans="1:15" x14ac:dyDescent="0.2">
      <c r="A31" s="18"/>
      <c r="C31" s="10" t="s">
        <v>31</v>
      </c>
      <c r="D31" s="8"/>
      <c r="E31" s="8"/>
      <c r="F31" s="8"/>
      <c r="G31" s="8"/>
      <c r="H31" s="8"/>
      <c r="I31" s="8"/>
      <c r="J31" s="8"/>
      <c r="K31" s="8"/>
      <c r="L31" s="8"/>
      <c r="M31" s="2">
        <f t="shared" si="2"/>
        <v>0</v>
      </c>
      <c r="N31" s="8">
        <v>0</v>
      </c>
      <c r="O31" s="2">
        <f t="shared" si="1"/>
        <v>0</v>
      </c>
    </row>
    <row r="32" spans="1:15" x14ac:dyDescent="0.2">
      <c r="A32" s="18"/>
      <c r="C32" s="10" t="s">
        <v>32</v>
      </c>
      <c r="D32" s="8"/>
      <c r="E32" s="8"/>
      <c r="F32" s="8"/>
      <c r="G32" s="8"/>
      <c r="H32" s="8"/>
      <c r="I32" s="8"/>
      <c r="J32" s="8"/>
      <c r="K32" s="8"/>
      <c r="L32" s="8"/>
      <c r="M32" s="2">
        <f t="shared" si="2"/>
        <v>0</v>
      </c>
      <c r="N32" s="8">
        <v>0</v>
      </c>
      <c r="O32" s="2">
        <f t="shared" si="1"/>
        <v>0</v>
      </c>
    </row>
    <row r="33" spans="1:16" x14ac:dyDescent="0.2">
      <c r="A33" s="18"/>
      <c r="C33" s="10" t="s">
        <v>33</v>
      </c>
      <c r="D33" s="8"/>
      <c r="E33" s="8"/>
      <c r="F33" s="8"/>
      <c r="G33" s="8"/>
      <c r="H33" s="8"/>
      <c r="I33" s="8"/>
      <c r="J33" s="8"/>
      <c r="K33" s="8"/>
      <c r="L33" s="8"/>
      <c r="M33" s="2">
        <f t="shared" si="2"/>
        <v>0</v>
      </c>
      <c r="N33" s="8">
        <v>0</v>
      </c>
      <c r="O33" s="2">
        <f t="shared" si="1"/>
        <v>0</v>
      </c>
    </row>
    <row r="34" spans="1:16" x14ac:dyDescent="0.2">
      <c r="A34" s="18"/>
      <c r="B34" s="10" t="s">
        <v>15</v>
      </c>
      <c r="C34" s="10" t="s">
        <v>34</v>
      </c>
      <c r="D34" s="8">
        <v>0</v>
      </c>
      <c r="E34" s="8">
        <v>0</v>
      </c>
      <c r="F34" s="8"/>
      <c r="G34" s="8">
        <v>0</v>
      </c>
      <c r="H34" s="8">
        <v>0</v>
      </c>
      <c r="I34" s="8">
        <v>0</v>
      </c>
      <c r="J34" s="8"/>
      <c r="K34" s="8"/>
      <c r="L34" s="8">
        <v>0</v>
      </c>
      <c r="M34" s="2">
        <f t="shared" si="2"/>
        <v>0</v>
      </c>
      <c r="N34" s="8">
        <v>0</v>
      </c>
      <c r="O34" s="2">
        <f t="shared" si="1"/>
        <v>0</v>
      </c>
    </row>
    <row r="35" spans="1:16" s="17" customFormat="1" x14ac:dyDescent="0.2">
      <c r="A35" s="21" t="s">
        <v>35</v>
      </c>
      <c r="B35" s="11"/>
      <c r="C35" s="22" t="s">
        <v>36</v>
      </c>
      <c r="D35" s="4">
        <f t="shared" ref="D35:O35" si="7">D3-D22</f>
        <v>1636529.3899999997</v>
      </c>
      <c r="E35" s="4">
        <f t="shared" si="7"/>
        <v>294821.72000000003</v>
      </c>
      <c r="F35" s="4">
        <f t="shared" si="7"/>
        <v>597.73999999999978</v>
      </c>
      <c r="G35" s="4">
        <f t="shared" si="7"/>
        <v>12800</v>
      </c>
      <c r="H35" s="4">
        <f t="shared" si="7"/>
        <v>4154470.6799999997</v>
      </c>
      <c r="I35" s="4">
        <f t="shared" si="7"/>
        <v>591610.67000000016</v>
      </c>
      <c r="J35" s="4">
        <f t="shared" si="7"/>
        <v>0</v>
      </c>
      <c r="K35" s="4">
        <f t="shared" si="7"/>
        <v>0</v>
      </c>
      <c r="L35" s="4">
        <f t="shared" si="7"/>
        <v>0</v>
      </c>
      <c r="M35" s="4">
        <f t="shared" si="7"/>
        <v>6690830.2000000011</v>
      </c>
      <c r="N35" s="4">
        <f t="shared" si="7"/>
        <v>0</v>
      </c>
      <c r="O35" s="4">
        <f t="shared" si="7"/>
        <v>6690830.2000000011</v>
      </c>
    </row>
    <row r="36" spans="1:16" x14ac:dyDescent="0.2">
      <c r="A36" s="16"/>
      <c r="B36" s="17"/>
      <c r="C36" s="20"/>
      <c r="D36" s="23"/>
      <c r="E36" s="23"/>
      <c r="F36" s="23"/>
      <c r="G36" s="23"/>
      <c r="H36" s="23"/>
      <c r="I36" s="23"/>
      <c r="J36" s="23"/>
      <c r="K36" s="23"/>
      <c r="L36" s="23"/>
      <c r="M36" s="5"/>
      <c r="N36" s="24"/>
      <c r="O36" s="5"/>
    </row>
    <row r="37" spans="1:16" x14ac:dyDescent="0.2">
      <c r="A37" s="18"/>
      <c r="C37" s="20"/>
      <c r="D37" s="23"/>
      <c r="E37" s="23"/>
      <c r="F37" s="23"/>
      <c r="G37" s="23"/>
      <c r="H37" s="23"/>
      <c r="I37" s="23"/>
      <c r="J37" s="23"/>
      <c r="K37" s="23"/>
      <c r="L37" s="23"/>
      <c r="M37" s="5"/>
      <c r="N37" s="24"/>
      <c r="O37" s="5"/>
    </row>
    <row r="38" spans="1:16" x14ac:dyDescent="0.2">
      <c r="A38" s="1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6" x14ac:dyDescent="0.2">
      <c r="A39" s="18" t="s">
        <v>41</v>
      </c>
      <c r="C39" s="20" t="s">
        <v>42</v>
      </c>
      <c r="D39" s="25"/>
      <c r="E39" s="25"/>
      <c r="F39" s="25"/>
      <c r="G39" s="26"/>
      <c r="H39" s="25"/>
      <c r="I39" s="25"/>
      <c r="J39" s="25"/>
      <c r="K39" s="25"/>
      <c r="L39" s="25"/>
      <c r="M39" s="7">
        <f>M40+M41+M42+M43+M44+M45</f>
        <v>17041087.700000003</v>
      </c>
      <c r="N39" s="7">
        <f>N40+N41+N42+N43+N44+N45</f>
        <v>0</v>
      </c>
      <c r="O39" s="3">
        <f>O40+O41+O42+O43+O44+O45</f>
        <v>17041087.700000003</v>
      </c>
      <c r="P39" s="35"/>
    </row>
    <row r="40" spans="1:16" s="29" customFormat="1" x14ac:dyDescent="0.2">
      <c r="A40" s="18"/>
      <c r="B40" s="10" t="s">
        <v>2</v>
      </c>
      <c r="C40" s="10" t="s">
        <v>43</v>
      </c>
      <c r="D40" s="6"/>
      <c r="E40" s="6"/>
      <c r="F40" s="6"/>
      <c r="G40" s="27"/>
      <c r="H40" s="6"/>
      <c r="I40" s="6"/>
      <c r="J40" s="6"/>
      <c r="K40" s="6"/>
      <c r="L40" s="6"/>
      <c r="M40" s="8">
        <v>8791129.0700000003</v>
      </c>
      <c r="N40" s="8"/>
      <c r="O40" s="8">
        <v>8791129.0700000003</v>
      </c>
      <c r="P40" s="36"/>
    </row>
    <row r="41" spans="1:16" s="29" customFormat="1" x14ac:dyDescent="0.2">
      <c r="A41" s="28"/>
      <c r="B41" s="29" t="s">
        <v>6</v>
      </c>
      <c r="C41" s="29" t="s">
        <v>44</v>
      </c>
      <c r="D41" s="30"/>
      <c r="E41" s="30"/>
      <c r="F41" s="30"/>
      <c r="G41" s="31"/>
      <c r="H41" s="30"/>
      <c r="I41" s="30"/>
      <c r="J41" s="30"/>
      <c r="K41" s="30"/>
      <c r="L41" s="30"/>
      <c r="M41" s="8">
        <v>3743658.37</v>
      </c>
      <c r="N41" s="32"/>
      <c r="O41" s="8">
        <v>3743658.37</v>
      </c>
      <c r="P41" s="36"/>
    </row>
    <row r="42" spans="1:16" x14ac:dyDescent="0.2">
      <c r="A42" s="28"/>
      <c r="B42" s="29" t="s">
        <v>7</v>
      </c>
      <c r="C42" s="29" t="s">
        <v>45</v>
      </c>
      <c r="D42" s="30"/>
      <c r="E42" s="30"/>
      <c r="F42" s="30"/>
      <c r="G42" s="31"/>
      <c r="H42" s="30"/>
      <c r="I42" s="30"/>
      <c r="J42" s="30"/>
      <c r="K42" s="30"/>
      <c r="L42" s="30"/>
      <c r="M42" s="8"/>
      <c r="N42" s="32"/>
      <c r="O42" s="8"/>
      <c r="P42" s="35"/>
    </row>
    <row r="43" spans="1:16" x14ac:dyDescent="0.2">
      <c r="A43" s="18"/>
      <c r="B43" s="10" t="s">
        <v>8</v>
      </c>
      <c r="C43" s="10" t="s">
        <v>46</v>
      </c>
      <c r="D43" s="6"/>
      <c r="E43" s="6"/>
      <c r="F43" s="6"/>
      <c r="G43" s="27"/>
      <c r="H43" s="6"/>
      <c r="I43" s="6"/>
      <c r="J43" s="6"/>
      <c r="K43" s="6"/>
      <c r="L43" s="6"/>
      <c r="M43" s="8">
        <v>745890.73</v>
      </c>
      <c r="N43" s="8"/>
      <c r="O43" s="8">
        <v>745890.73</v>
      </c>
      <c r="P43" s="35"/>
    </row>
    <row r="44" spans="1:16" x14ac:dyDescent="0.2">
      <c r="A44" s="18"/>
      <c r="B44" s="10" t="s">
        <v>15</v>
      </c>
      <c r="C44" s="10" t="s">
        <v>47</v>
      </c>
      <c r="D44" s="6"/>
      <c r="E44" s="6"/>
      <c r="F44" s="6"/>
      <c r="G44" s="27"/>
      <c r="H44" s="6"/>
      <c r="I44" s="6"/>
      <c r="J44" s="6"/>
      <c r="K44" s="6"/>
      <c r="L44" s="6"/>
      <c r="M44" s="8"/>
      <c r="N44" s="8"/>
      <c r="O44" s="8"/>
      <c r="P44" s="35"/>
    </row>
    <row r="45" spans="1:16" x14ac:dyDescent="0.2">
      <c r="A45" s="18"/>
      <c r="B45" s="10" t="s">
        <v>22</v>
      </c>
      <c r="C45" s="10" t="s">
        <v>34</v>
      </c>
      <c r="D45" s="6"/>
      <c r="E45" s="6"/>
      <c r="F45" s="6"/>
      <c r="G45" s="27"/>
      <c r="H45" s="6"/>
      <c r="I45" s="6"/>
      <c r="J45" s="6"/>
      <c r="K45" s="6"/>
      <c r="L45" s="6"/>
      <c r="M45" s="8">
        <v>3760409.53</v>
      </c>
      <c r="N45" s="8"/>
      <c r="O45" s="8">
        <v>3760409.53</v>
      </c>
      <c r="P45" s="35"/>
    </row>
    <row r="46" spans="1:16" x14ac:dyDescent="0.2">
      <c r="A46" s="18" t="s">
        <v>48</v>
      </c>
      <c r="C46" s="20" t="s">
        <v>49</v>
      </c>
      <c r="D46" s="25"/>
      <c r="E46" s="25"/>
      <c r="F46" s="25"/>
      <c r="G46" s="26"/>
      <c r="H46" s="25"/>
      <c r="I46" s="25"/>
      <c r="J46" s="25"/>
      <c r="K46" s="25"/>
      <c r="L46" s="25"/>
      <c r="M46" s="3">
        <f>M47+M48+M49+M50+M51+M52</f>
        <v>3760409.5300000003</v>
      </c>
      <c r="N46" s="3">
        <f>N47+N48+N49+N50+N51+N52</f>
        <v>0</v>
      </c>
      <c r="O46" s="3">
        <f>O47+O48+O49+O50+O51+O52</f>
        <v>3760409.5300000003</v>
      </c>
      <c r="P46" s="35"/>
    </row>
    <row r="47" spans="1:16" s="29" customFormat="1" x14ac:dyDescent="0.2">
      <c r="A47" s="18"/>
      <c r="B47" s="10" t="s">
        <v>2</v>
      </c>
      <c r="C47" s="10" t="s">
        <v>50</v>
      </c>
      <c r="D47" s="6"/>
      <c r="E47" s="6"/>
      <c r="F47" s="6"/>
      <c r="G47" s="6"/>
      <c r="H47" s="6"/>
      <c r="I47" s="6"/>
      <c r="J47" s="6"/>
      <c r="K47" s="6"/>
      <c r="L47" s="6"/>
      <c r="M47" s="8">
        <v>188435.49</v>
      </c>
      <c r="N47" s="8"/>
      <c r="O47" s="8">
        <v>188435.49</v>
      </c>
      <c r="P47" s="36"/>
    </row>
    <row r="48" spans="1:16" x14ac:dyDescent="0.2">
      <c r="A48" s="28"/>
      <c r="B48" s="29" t="s">
        <v>6</v>
      </c>
      <c r="C48" s="29" t="s">
        <v>51</v>
      </c>
      <c r="D48" s="30"/>
      <c r="E48" s="30"/>
      <c r="F48" s="30"/>
      <c r="G48" s="30"/>
      <c r="H48" s="30"/>
      <c r="I48" s="30"/>
      <c r="J48" s="30"/>
      <c r="K48" s="30"/>
      <c r="L48" s="30"/>
      <c r="M48" s="8"/>
      <c r="N48" s="8"/>
      <c r="O48" s="8"/>
      <c r="P48" s="35"/>
    </row>
    <row r="49" spans="1:16" x14ac:dyDescent="0.2">
      <c r="A49" s="18"/>
      <c r="B49" s="10" t="s">
        <v>7</v>
      </c>
      <c r="C49" s="10" t="s">
        <v>52</v>
      </c>
      <c r="D49" s="6"/>
      <c r="E49" s="6"/>
      <c r="F49" s="6"/>
      <c r="G49" s="6"/>
      <c r="H49" s="6"/>
      <c r="I49" s="6"/>
      <c r="J49" s="6"/>
      <c r="K49" s="6"/>
      <c r="L49" s="6"/>
      <c r="M49" s="8">
        <v>3760</v>
      </c>
      <c r="N49" s="8"/>
      <c r="O49" s="8">
        <v>3760</v>
      </c>
      <c r="P49" s="35"/>
    </row>
    <row r="50" spans="1:16" x14ac:dyDescent="0.2">
      <c r="A50" s="18"/>
      <c r="B50" s="10" t="s">
        <v>8</v>
      </c>
      <c r="C50" s="10" t="s">
        <v>53</v>
      </c>
      <c r="D50" s="6"/>
      <c r="E50" s="6"/>
      <c r="F50" s="6"/>
      <c r="G50" s="6"/>
      <c r="H50" s="6"/>
      <c r="I50" s="6"/>
      <c r="J50" s="6"/>
      <c r="K50" s="6"/>
      <c r="L50" s="6"/>
      <c r="M50" s="8"/>
      <c r="N50" s="8"/>
      <c r="O50" s="8"/>
      <c r="P50" s="35"/>
    </row>
    <row r="51" spans="1:16" x14ac:dyDescent="0.2">
      <c r="A51" s="18"/>
      <c r="B51" s="10" t="s">
        <v>15</v>
      </c>
      <c r="C51" s="10" t="s">
        <v>54</v>
      </c>
      <c r="D51" s="6"/>
      <c r="E51" s="6"/>
      <c r="F51" s="6"/>
      <c r="G51" s="6"/>
      <c r="H51" s="6"/>
      <c r="I51" s="6"/>
      <c r="J51" s="6"/>
      <c r="K51" s="6"/>
      <c r="L51" s="6"/>
      <c r="M51" s="8">
        <v>2259739.04</v>
      </c>
      <c r="N51" s="8"/>
      <c r="O51" s="8">
        <v>2259739.04</v>
      </c>
      <c r="P51" s="35"/>
    </row>
    <row r="52" spans="1:16" x14ac:dyDescent="0.2">
      <c r="A52" s="18"/>
      <c r="B52" s="10" t="s">
        <v>22</v>
      </c>
      <c r="C52" s="10" t="s">
        <v>23</v>
      </c>
      <c r="D52" s="6"/>
      <c r="E52" s="6"/>
      <c r="F52" s="6"/>
      <c r="G52" s="6"/>
      <c r="H52" s="6"/>
      <c r="I52" s="6"/>
      <c r="J52" s="6"/>
      <c r="K52" s="6"/>
      <c r="L52" s="6"/>
      <c r="M52" s="8">
        <v>1308475</v>
      </c>
      <c r="N52" s="8"/>
      <c r="O52" s="8">
        <v>1308475</v>
      </c>
      <c r="P52" s="35"/>
    </row>
    <row r="53" spans="1:16" x14ac:dyDescent="0.2">
      <c r="A53" s="18" t="s">
        <v>55</v>
      </c>
      <c r="C53" s="20" t="s">
        <v>56</v>
      </c>
      <c r="D53" s="25"/>
      <c r="E53" s="25"/>
      <c r="F53" s="25"/>
      <c r="G53" s="25"/>
      <c r="H53" s="25"/>
      <c r="I53" s="25"/>
      <c r="J53" s="25"/>
      <c r="K53" s="25"/>
      <c r="L53" s="25"/>
      <c r="M53" s="3">
        <f>M54+M55+M56</f>
        <v>554901.11</v>
      </c>
      <c r="N53" s="3">
        <f>N54+N55+N56</f>
        <v>0</v>
      </c>
      <c r="O53" s="3">
        <f>O54+O55+O56</f>
        <v>554901.11</v>
      </c>
      <c r="P53" s="35"/>
    </row>
    <row r="54" spans="1:16" s="29" customFormat="1" x14ac:dyDescent="0.2">
      <c r="A54" s="18"/>
      <c r="B54" s="10" t="s">
        <v>2</v>
      </c>
      <c r="C54" s="10" t="s">
        <v>57</v>
      </c>
      <c r="D54" s="6"/>
      <c r="E54" s="6"/>
      <c r="F54" s="6"/>
      <c r="G54" s="6"/>
      <c r="H54" s="6"/>
      <c r="I54" s="6"/>
      <c r="J54" s="6"/>
      <c r="K54" s="6"/>
      <c r="L54" s="6"/>
      <c r="M54" s="8"/>
      <c r="N54" s="8"/>
      <c r="O54" s="8"/>
      <c r="P54" s="36"/>
    </row>
    <row r="55" spans="1:16" x14ac:dyDescent="0.2">
      <c r="A55" s="28"/>
      <c r="B55" s="29" t="s">
        <v>6</v>
      </c>
      <c r="C55" s="29" t="s">
        <v>58</v>
      </c>
      <c r="D55" s="30"/>
      <c r="E55" s="30"/>
      <c r="F55" s="30"/>
      <c r="G55" s="30"/>
      <c r="H55" s="30"/>
      <c r="I55" s="30"/>
      <c r="J55" s="30"/>
      <c r="K55" s="30"/>
      <c r="L55" s="30"/>
      <c r="M55" s="8"/>
      <c r="N55" s="8"/>
      <c r="O55" s="8"/>
      <c r="P55" s="35"/>
    </row>
    <row r="56" spans="1:16" x14ac:dyDescent="0.2">
      <c r="A56" s="18"/>
      <c r="B56" s="10" t="s">
        <v>7</v>
      </c>
      <c r="C56" s="10" t="s">
        <v>59</v>
      </c>
      <c r="D56" s="6"/>
      <c r="E56" s="6"/>
      <c r="F56" s="6"/>
      <c r="G56" s="6"/>
      <c r="H56" s="6"/>
      <c r="I56" s="6"/>
      <c r="J56" s="6"/>
      <c r="K56" s="6"/>
      <c r="L56" s="6"/>
      <c r="M56" s="8">
        <v>554901.11</v>
      </c>
      <c r="N56" s="8"/>
      <c r="O56" s="8">
        <v>554901.11</v>
      </c>
      <c r="P56" s="35"/>
    </row>
    <row r="57" spans="1:16" x14ac:dyDescent="0.2">
      <c r="A57" s="61" t="s">
        <v>60</v>
      </c>
      <c r="B57" s="61"/>
      <c r="C57" s="61"/>
      <c r="D57" s="61"/>
      <c r="E57" s="4"/>
      <c r="F57" s="4"/>
      <c r="G57" s="4"/>
      <c r="H57" s="4"/>
      <c r="I57" s="4"/>
      <c r="J57" s="4"/>
      <c r="K57" s="4"/>
      <c r="L57" s="4"/>
      <c r="M57" s="9">
        <v>1105209.17</v>
      </c>
      <c r="N57" s="9">
        <f>N35-N39+N46-N53</f>
        <v>0</v>
      </c>
      <c r="O57" s="9">
        <v>1105209.17</v>
      </c>
      <c r="P57" s="35"/>
    </row>
    <row r="58" spans="1:16" x14ac:dyDescent="0.2">
      <c r="A58" s="37" t="s">
        <v>68</v>
      </c>
      <c r="M58" s="10">
        <v>0</v>
      </c>
      <c r="O58" s="10">
        <v>0</v>
      </c>
    </row>
    <row r="59" spans="1:16" x14ac:dyDescent="0.2">
      <c r="A59" s="37" t="s">
        <v>69</v>
      </c>
      <c r="M59" s="10">
        <v>1105209.17</v>
      </c>
      <c r="O59" s="10">
        <v>1105209.17</v>
      </c>
      <c r="P59" s="35"/>
    </row>
    <row r="60" spans="1:16" x14ac:dyDescent="0.2">
      <c r="A60" s="38" t="s">
        <v>70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1:16" x14ac:dyDescent="0.2">
      <c r="A61" s="39" t="s">
        <v>71</v>
      </c>
      <c r="M61" s="12">
        <v>1105209.17</v>
      </c>
      <c r="O61" s="20">
        <f>M61</f>
        <v>1105209.17</v>
      </c>
    </row>
  </sheetData>
  <mergeCells count="14">
    <mergeCell ref="B3:C3"/>
    <mergeCell ref="A57:D57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0E82BFA9-FCEC-4B56-A958-32A5AFD562E6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93581-3FAD-4FBF-B5BA-8418AA5C390D}">
  <dimension ref="A1:P61"/>
  <sheetViews>
    <sheetView topLeftCell="A27" workbookViewId="0">
      <selection activeCell="O60" sqref="O60"/>
    </sheetView>
  </sheetViews>
  <sheetFormatPr defaultRowHeight="12.75" x14ac:dyDescent="0.2"/>
  <cols>
    <col min="1" max="1" width="5.42578125" style="10" customWidth="1"/>
    <col min="2" max="2" width="2.42578125" style="10" customWidth="1"/>
    <col min="3" max="3" width="29.42578125" style="10" customWidth="1"/>
    <col min="4" max="4" width="15.5703125" style="10" customWidth="1"/>
    <col min="5" max="5" width="12.85546875" style="10" bestFit="1" customWidth="1"/>
    <col min="6" max="6" width="13.85546875" style="10" bestFit="1" customWidth="1"/>
    <col min="7" max="8" width="14" style="10" bestFit="1" customWidth="1"/>
    <col min="9" max="9" width="13.28515625" style="10" bestFit="1" customWidth="1"/>
    <col min="10" max="11" width="9.28515625" style="10" bestFit="1" customWidth="1"/>
    <col min="12" max="12" width="10.28515625" style="10" bestFit="1" customWidth="1"/>
    <col min="13" max="13" width="15.42578125" style="10" bestFit="1" customWidth="1"/>
    <col min="14" max="14" width="11.140625" style="10" customWidth="1"/>
    <col min="15" max="15" width="19.42578125" style="10" customWidth="1"/>
    <col min="16" max="16384" width="9.140625" style="10"/>
  </cols>
  <sheetData>
    <row r="1" spans="1:15" s="14" customFormat="1" x14ac:dyDescent="0.2">
      <c r="A1" s="13"/>
      <c r="C1" s="15" t="s">
        <v>99</v>
      </c>
      <c r="D1" s="62" t="s">
        <v>37</v>
      </c>
      <c r="E1" s="62" t="s">
        <v>38</v>
      </c>
      <c r="F1" s="62" t="s">
        <v>75</v>
      </c>
      <c r="G1" s="62" t="s">
        <v>74</v>
      </c>
      <c r="H1" s="62" t="s">
        <v>39</v>
      </c>
      <c r="I1" s="62" t="s">
        <v>40</v>
      </c>
      <c r="J1" s="62" t="s">
        <v>61</v>
      </c>
      <c r="K1" s="62" t="s">
        <v>66</v>
      </c>
      <c r="L1" s="62" t="s">
        <v>62</v>
      </c>
      <c r="M1" s="62" t="s">
        <v>63</v>
      </c>
      <c r="N1" s="62" t="s">
        <v>64</v>
      </c>
      <c r="O1" s="62" t="s">
        <v>65</v>
      </c>
    </row>
    <row r="2" spans="1:15" s="14" customFormat="1" x14ac:dyDescent="0.2">
      <c r="A2" s="13"/>
      <c r="B2" s="13"/>
      <c r="C2" s="33" t="s">
        <v>67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s="17" customFormat="1" x14ac:dyDescent="0.2">
      <c r="A3" s="13" t="s">
        <v>1</v>
      </c>
      <c r="B3" s="63" t="s">
        <v>0</v>
      </c>
      <c r="C3" s="63"/>
      <c r="D3" s="1">
        <f t="shared" ref="D3:N3" si="0">D4+D5+D6+D7+D14+D21</f>
        <v>234666348.05000001</v>
      </c>
      <c r="E3" s="1">
        <f t="shared" si="0"/>
        <v>3805671.98</v>
      </c>
      <c r="F3" s="1">
        <f t="shared" si="0"/>
        <v>264658728.59999999</v>
      </c>
      <c r="G3" s="1">
        <f t="shared" si="0"/>
        <v>690188612.1500001</v>
      </c>
      <c r="H3" s="1">
        <f t="shared" si="0"/>
        <v>38098418.200000003</v>
      </c>
      <c r="I3" s="1">
        <f t="shared" si="0"/>
        <v>13702593.060000001</v>
      </c>
      <c r="J3" s="1">
        <f t="shared" si="0"/>
        <v>0</v>
      </c>
      <c r="K3" s="1">
        <f t="shared" si="0"/>
        <v>0</v>
      </c>
      <c r="L3" s="1">
        <f t="shared" si="0"/>
        <v>532479.61</v>
      </c>
      <c r="M3" s="1">
        <f>D3+E3+F3+G3+H3+I3+J3+K3+L3</f>
        <v>1245652851.6500001</v>
      </c>
      <c r="N3" s="1">
        <f t="shared" si="0"/>
        <v>0</v>
      </c>
      <c r="O3" s="1">
        <f t="shared" ref="O3:O34" si="1">M3+N3</f>
        <v>1245652851.6500001</v>
      </c>
    </row>
    <row r="4" spans="1:15" x14ac:dyDescent="0.2">
      <c r="A4" s="16"/>
      <c r="B4" s="17" t="s">
        <v>2</v>
      </c>
      <c r="C4" s="17" t="s">
        <v>4</v>
      </c>
      <c r="D4" s="8">
        <v>64539307.759999998</v>
      </c>
      <c r="E4" s="8">
        <v>2948981.25</v>
      </c>
      <c r="F4" s="8">
        <v>106511341.55</v>
      </c>
      <c r="G4" s="8">
        <v>292311674.67000002</v>
      </c>
      <c r="H4" s="8">
        <v>23785435.800000001</v>
      </c>
      <c r="I4" s="8">
        <v>9960391.9700000007</v>
      </c>
      <c r="J4" s="34">
        <v>0</v>
      </c>
      <c r="K4" s="34">
        <v>0</v>
      </c>
      <c r="L4" s="8">
        <v>491684.92</v>
      </c>
      <c r="M4" s="2">
        <f>D4+E4+F4+G4+H4+I4+J4+K4+L4</f>
        <v>500548817.92000008</v>
      </c>
      <c r="N4" s="8">
        <v>0</v>
      </c>
      <c r="O4" s="2">
        <f t="shared" si="1"/>
        <v>500548817.92000008</v>
      </c>
    </row>
    <row r="5" spans="1:15" x14ac:dyDescent="0.2">
      <c r="A5" s="18"/>
      <c r="B5" s="10" t="s">
        <v>6</v>
      </c>
      <c r="C5" s="10" t="s">
        <v>3</v>
      </c>
      <c r="D5" s="8">
        <v>429772.79999999999</v>
      </c>
      <c r="E5" s="8">
        <v>171054.61</v>
      </c>
      <c r="F5" s="8">
        <v>19278468.43</v>
      </c>
      <c r="G5" s="8">
        <v>70167754.150000006</v>
      </c>
      <c r="H5" s="8">
        <v>1342783.14</v>
      </c>
      <c r="I5" s="8">
        <v>0</v>
      </c>
      <c r="J5" s="8">
        <v>0</v>
      </c>
      <c r="K5" s="8">
        <v>0</v>
      </c>
      <c r="L5" s="8">
        <v>0</v>
      </c>
      <c r="M5" s="2">
        <f t="shared" ref="M5:M34" si="2">D5+E5+F5+G5+H5+I5+J5+K5+L5</f>
        <v>91389833.13000001</v>
      </c>
      <c r="N5" s="8">
        <v>0</v>
      </c>
      <c r="O5" s="2">
        <f t="shared" si="1"/>
        <v>91389833.13000001</v>
      </c>
    </row>
    <row r="6" spans="1:15" x14ac:dyDescent="0.2">
      <c r="A6" s="18"/>
      <c r="B6" s="10" t="s">
        <v>7</v>
      </c>
      <c r="C6" s="10" t="s">
        <v>5</v>
      </c>
      <c r="D6" s="8">
        <v>111329083.63</v>
      </c>
      <c r="E6" s="8">
        <v>0</v>
      </c>
      <c r="F6" s="8">
        <v>62493659.460000001</v>
      </c>
      <c r="G6" s="8">
        <v>105893376.81999999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2">
        <f t="shared" si="2"/>
        <v>279716119.90999997</v>
      </c>
      <c r="N6" s="8">
        <v>0</v>
      </c>
      <c r="O6" s="2">
        <f t="shared" si="1"/>
        <v>279716119.90999997</v>
      </c>
    </row>
    <row r="7" spans="1:15" x14ac:dyDescent="0.2">
      <c r="A7" s="18"/>
      <c r="B7" s="10" t="s">
        <v>8</v>
      </c>
      <c r="C7" s="10" t="s">
        <v>9</v>
      </c>
      <c r="D7" s="3">
        <f t="shared" ref="D7:L7" si="3">D8+D9+D10+D11+D12+D13</f>
        <v>20816763.050000004</v>
      </c>
      <c r="E7" s="3">
        <f t="shared" si="3"/>
        <v>458878.89</v>
      </c>
      <c r="F7" s="3">
        <f t="shared" si="3"/>
        <v>13311519.59</v>
      </c>
      <c r="G7" s="3">
        <f t="shared" si="3"/>
        <v>34532255.519999996</v>
      </c>
      <c r="H7" s="3">
        <f t="shared" si="3"/>
        <v>7237856.2500000009</v>
      </c>
      <c r="I7" s="3">
        <f t="shared" si="3"/>
        <v>1402523.11</v>
      </c>
      <c r="J7" s="3">
        <f t="shared" si="3"/>
        <v>0</v>
      </c>
      <c r="K7" s="3">
        <f t="shared" si="3"/>
        <v>0</v>
      </c>
      <c r="L7" s="3">
        <f t="shared" si="3"/>
        <v>7252.3099999999995</v>
      </c>
      <c r="M7" s="3">
        <f>D7+E7+F7+G7+H7+I7+J7+K7+L7</f>
        <v>77767048.719999999</v>
      </c>
      <c r="N7" s="19">
        <v>0</v>
      </c>
      <c r="O7" s="3">
        <f t="shared" si="1"/>
        <v>77767048.719999999</v>
      </c>
    </row>
    <row r="8" spans="1:15" x14ac:dyDescent="0.2">
      <c r="A8" s="18"/>
      <c r="C8" s="10" t="s">
        <v>10</v>
      </c>
      <c r="D8" s="8">
        <v>16765132.130000001</v>
      </c>
      <c r="E8" s="8">
        <v>588698.99</v>
      </c>
      <c r="F8" s="8">
        <v>14168378.02</v>
      </c>
      <c r="G8" s="8">
        <v>44283484.75</v>
      </c>
      <c r="H8" s="8">
        <v>8882855.3000000007</v>
      </c>
      <c r="I8" s="8">
        <v>259241.09</v>
      </c>
      <c r="J8" s="8">
        <v>0</v>
      </c>
      <c r="K8" s="8">
        <v>0</v>
      </c>
      <c r="L8" s="8">
        <v>16234.73</v>
      </c>
      <c r="M8" s="2">
        <f t="shared" si="2"/>
        <v>84964025.010000005</v>
      </c>
      <c r="N8" s="8">
        <v>0</v>
      </c>
      <c r="O8" s="2">
        <f t="shared" si="1"/>
        <v>84964025.010000005</v>
      </c>
    </row>
    <row r="9" spans="1:15" x14ac:dyDescent="0.2">
      <c r="A9" s="18"/>
      <c r="C9" s="10" t="s">
        <v>11</v>
      </c>
      <c r="D9" s="8">
        <v>8343028.5</v>
      </c>
      <c r="E9" s="8">
        <v>0</v>
      </c>
      <c r="F9" s="8">
        <v>0</v>
      </c>
      <c r="G9" s="8">
        <v>0</v>
      </c>
      <c r="H9" s="8">
        <v>-0.02</v>
      </c>
      <c r="I9" s="8">
        <v>1201095.2</v>
      </c>
      <c r="J9" s="8">
        <v>0</v>
      </c>
      <c r="K9" s="8">
        <v>0</v>
      </c>
      <c r="L9" s="8">
        <v>0</v>
      </c>
      <c r="M9" s="2">
        <f t="shared" si="2"/>
        <v>9544123.6799999997</v>
      </c>
      <c r="N9" s="8">
        <v>0</v>
      </c>
      <c r="O9" s="2">
        <f t="shared" si="1"/>
        <v>9544123.6799999997</v>
      </c>
    </row>
    <row r="10" spans="1:15" x14ac:dyDescent="0.2">
      <c r="A10" s="18"/>
      <c r="C10" s="10" t="s">
        <v>12</v>
      </c>
      <c r="D10" s="8">
        <v>-4291397.58</v>
      </c>
      <c r="E10" s="8">
        <v>-129820.1</v>
      </c>
      <c r="F10" s="8">
        <v>-856858.43</v>
      </c>
      <c r="G10" s="8">
        <v>-9751229.2300000004</v>
      </c>
      <c r="H10" s="8">
        <v>-1644999.03</v>
      </c>
      <c r="I10" s="8">
        <v>-57813.18</v>
      </c>
      <c r="J10" s="8">
        <v>0</v>
      </c>
      <c r="K10" s="8">
        <v>0</v>
      </c>
      <c r="L10" s="8">
        <v>-8982.42</v>
      </c>
      <c r="M10" s="2">
        <f t="shared" si="2"/>
        <v>-16741099.969999999</v>
      </c>
      <c r="N10" s="8">
        <v>0</v>
      </c>
      <c r="O10" s="2">
        <f t="shared" si="1"/>
        <v>-16741099.969999999</v>
      </c>
    </row>
    <row r="11" spans="1:15" x14ac:dyDescent="0.2">
      <c r="A11" s="18"/>
      <c r="C11" s="10" t="s">
        <v>13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2">
        <f t="shared" si="2"/>
        <v>0</v>
      </c>
      <c r="N11" s="8">
        <v>0</v>
      </c>
      <c r="O11" s="2">
        <f t="shared" si="1"/>
        <v>0</v>
      </c>
    </row>
    <row r="12" spans="1:15" x14ac:dyDescent="0.2">
      <c r="A12" s="18"/>
      <c r="C12" s="10" t="s">
        <v>14</v>
      </c>
      <c r="D12" s="8"/>
      <c r="E12" s="8"/>
      <c r="F12" s="8"/>
      <c r="G12" s="8"/>
      <c r="H12" s="8"/>
      <c r="I12" s="8"/>
      <c r="J12" s="8"/>
      <c r="K12" s="8"/>
      <c r="L12" s="8"/>
      <c r="M12" s="2">
        <f t="shared" si="2"/>
        <v>0</v>
      </c>
      <c r="N12" s="8">
        <v>0</v>
      </c>
      <c r="O12" s="2">
        <f t="shared" si="1"/>
        <v>0</v>
      </c>
    </row>
    <row r="13" spans="1:15" x14ac:dyDescent="0.2">
      <c r="A13" s="18"/>
      <c r="C13" s="14" t="s">
        <v>76</v>
      </c>
      <c r="D13" s="8"/>
      <c r="E13" s="8"/>
      <c r="F13" s="8"/>
      <c r="G13" s="8"/>
      <c r="H13" s="8"/>
      <c r="I13" s="8"/>
      <c r="J13" s="8"/>
      <c r="K13" s="8"/>
      <c r="L13" s="8"/>
      <c r="M13" s="2">
        <f t="shared" si="2"/>
        <v>0</v>
      </c>
      <c r="N13" s="8">
        <v>0</v>
      </c>
      <c r="O13" s="2">
        <f t="shared" si="1"/>
        <v>0</v>
      </c>
    </row>
    <row r="14" spans="1:15" x14ac:dyDescent="0.2">
      <c r="A14" s="18"/>
      <c r="B14" s="10" t="s">
        <v>15</v>
      </c>
      <c r="C14" s="10" t="s">
        <v>16</v>
      </c>
      <c r="D14" s="3">
        <f t="shared" ref="D14:L14" si="4">D15+D16+D17+D18+D19+D20</f>
        <v>37551420.810000002</v>
      </c>
      <c r="E14" s="3">
        <f t="shared" si="4"/>
        <v>226757.23</v>
      </c>
      <c r="F14" s="3">
        <f t="shared" si="4"/>
        <v>63111753.849999994</v>
      </c>
      <c r="G14" s="3">
        <f t="shared" si="4"/>
        <v>186386488.48000002</v>
      </c>
      <c r="H14" s="3">
        <f t="shared" si="4"/>
        <v>5732343.0099999998</v>
      </c>
      <c r="I14" s="3">
        <f t="shared" si="4"/>
        <v>2339677.98</v>
      </c>
      <c r="J14" s="3">
        <f t="shared" si="4"/>
        <v>0</v>
      </c>
      <c r="K14" s="3">
        <f t="shared" si="4"/>
        <v>0</v>
      </c>
      <c r="L14" s="3">
        <f t="shared" si="4"/>
        <v>33542.380000000005</v>
      </c>
      <c r="M14" s="3">
        <f>D14+E14+F14+G14+H14+I14+J14+K14+L14</f>
        <v>295381983.74000001</v>
      </c>
      <c r="N14" s="19">
        <v>0</v>
      </c>
      <c r="O14" s="3">
        <f t="shared" si="1"/>
        <v>295381983.74000001</v>
      </c>
    </row>
    <row r="15" spans="1:15" x14ac:dyDescent="0.2">
      <c r="A15" s="18"/>
      <c r="C15" s="10" t="s">
        <v>17</v>
      </c>
      <c r="D15" s="8">
        <v>3826599.13</v>
      </c>
      <c r="E15" s="8">
        <v>12049.79</v>
      </c>
      <c r="F15" s="8">
        <v>27402609.539999999</v>
      </c>
      <c r="G15" s="8">
        <v>101891108.98</v>
      </c>
      <c r="H15" s="8">
        <v>1677125.93</v>
      </c>
      <c r="I15" s="8">
        <v>872501.44</v>
      </c>
      <c r="J15" s="8">
        <v>0</v>
      </c>
      <c r="K15" s="8">
        <v>0</v>
      </c>
      <c r="L15" s="8">
        <v>19528.34</v>
      </c>
      <c r="M15" s="2">
        <f t="shared" si="2"/>
        <v>135701523.15000001</v>
      </c>
      <c r="N15" s="8">
        <v>0</v>
      </c>
      <c r="O15" s="2">
        <f t="shared" si="1"/>
        <v>135701523.15000001</v>
      </c>
    </row>
    <row r="16" spans="1:15" x14ac:dyDescent="0.2">
      <c r="A16" s="18"/>
      <c r="C16" s="10" t="s">
        <v>18</v>
      </c>
      <c r="D16" s="8">
        <v>24429176.75</v>
      </c>
      <c r="E16" s="8">
        <v>0</v>
      </c>
      <c r="F16" s="8">
        <v>22826799.760000002</v>
      </c>
      <c r="G16" s="8">
        <v>28120102.84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2">
        <f t="shared" si="2"/>
        <v>75376079.350000009</v>
      </c>
      <c r="N16" s="8">
        <v>0</v>
      </c>
      <c r="O16" s="2">
        <f t="shared" si="1"/>
        <v>75376079.350000009</v>
      </c>
    </row>
    <row r="17" spans="1:15" x14ac:dyDescent="0.2">
      <c r="A17" s="18"/>
      <c r="C17" s="10" t="s">
        <v>19</v>
      </c>
      <c r="D17" s="8">
        <v>9295644.9299999997</v>
      </c>
      <c r="E17" s="8">
        <v>214707.44</v>
      </c>
      <c r="F17" s="8">
        <v>12882344.550000001</v>
      </c>
      <c r="G17" s="8">
        <v>56375276.659999996</v>
      </c>
      <c r="H17" s="8">
        <v>4055217.08</v>
      </c>
      <c r="I17" s="8">
        <v>1467176.54</v>
      </c>
      <c r="J17" s="8">
        <v>0</v>
      </c>
      <c r="K17" s="8">
        <v>0</v>
      </c>
      <c r="L17" s="8">
        <v>14014.04</v>
      </c>
      <c r="M17" s="2">
        <f t="shared" si="2"/>
        <v>84304381.24000001</v>
      </c>
      <c r="N17" s="8">
        <v>0</v>
      </c>
      <c r="O17" s="2">
        <f t="shared" si="1"/>
        <v>84304381.24000001</v>
      </c>
    </row>
    <row r="18" spans="1:15" x14ac:dyDescent="0.2">
      <c r="A18" s="18"/>
      <c r="C18" s="10" t="s">
        <v>20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2">
        <f t="shared" si="2"/>
        <v>0</v>
      </c>
      <c r="N18" s="8">
        <v>0</v>
      </c>
      <c r="O18" s="2">
        <f t="shared" si="1"/>
        <v>0</v>
      </c>
    </row>
    <row r="19" spans="1:15" x14ac:dyDescent="0.2">
      <c r="A19" s="18"/>
      <c r="C19" s="10" t="s">
        <v>21</v>
      </c>
      <c r="D19" s="8"/>
      <c r="E19" s="8"/>
      <c r="F19" s="8"/>
      <c r="G19" s="8"/>
      <c r="H19" s="8"/>
      <c r="I19" s="8"/>
      <c r="J19" s="8"/>
      <c r="K19" s="8"/>
      <c r="L19" s="8"/>
      <c r="M19" s="2">
        <f t="shared" si="2"/>
        <v>0</v>
      </c>
      <c r="N19" s="8">
        <v>0</v>
      </c>
      <c r="O19" s="2">
        <f t="shared" si="1"/>
        <v>0</v>
      </c>
    </row>
    <row r="20" spans="1:15" x14ac:dyDescent="0.2">
      <c r="A20" s="18"/>
      <c r="C20" s="14" t="s">
        <v>72</v>
      </c>
      <c r="D20" s="8"/>
      <c r="E20" s="8"/>
      <c r="F20" s="8"/>
      <c r="G20" s="8"/>
      <c r="H20" s="8"/>
      <c r="I20" s="8"/>
      <c r="J20" s="8"/>
      <c r="K20" s="8"/>
      <c r="L20" s="8"/>
      <c r="M20" s="2">
        <f t="shared" si="2"/>
        <v>0</v>
      </c>
      <c r="N20" s="8">
        <v>0</v>
      </c>
      <c r="O20" s="2">
        <f t="shared" si="1"/>
        <v>0</v>
      </c>
    </row>
    <row r="21" spans="1:15" x14ac:dyDescent="0.2">
      <c r="A21" s="18"/>
      <c r="B21" s="10" t="s">
        <v>22</v>
      </c>
      <c r="C21" s="10" t="s">
        <v>23</v>
      </c>
      <c r="D21" s="8">
        <v>0</v>
      </c>
      <c r="E21" s="8">
        <v>0</v>
      </c>
      <c r="F21" s="8">
        <v>-48014.28</v>
      </c>
      <c r="G21" s="8">
        <v>897062.51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2">
        <f t="shared" si="2"/>
        <v>849048.23</v>
      </c>
      <c r="N21" s="8">
        <v>0</v>
      </c>
      <c r="O21" s="2">
        <f t="shared" si="1"/>
        <v>849048.23</v>
      </c>
    </row>
    <row r="22" spans="1:15" x14ac:dyDescent="0.2">
      <c r="A22" s="18" t="s">
        <v>24</v>
      </c>
      <c r="C22" s="20" t="s">
        <v>25</v>
      </c>
      <c r="D22" s="3">
        <f t="shared" ref="D22:L22" si="5">D23+D24+D25+D26+D34</f>
        <v>220958104.54000002</v>
      </c>
      <c r="E22" s="3">
        <f t="shared" si="5"/>
        <v>2512704.85</v>
      </c>
      <c r="F22" s="3">
        <f t="shared" si="5"/>
        <v>224087529.57000002</v>
      </c>
      <c r="G22" s="3">
        <f t="shared" si="5"/>
        <v>645615847.97000003</v>
      </c>
      <c r="H22" s="3">
        <f t="shared" si="5"/>
        <v>24496670.009999998</v>
      </c>
      <c r="I22" s="3">
        <f t="shared" si="5"/>
        <v>10886199.139999999</v>
      </c>
      <c r="J22" s="3">
        <f t="shared" si="5"/>
        <v>0</v>
      </c>
      <c r="K22" s="3">
        <f t="shared" si="5"/>
        <v>0</v>
      </c>
      <c r="L22" s="3">
        <f t="shared" si="5"/>
        <v>458890.37</v>
      </c>
      <c r="M22" s="3">
        <f>D22+E22+F22+G22+H22+I22+J22+K22+L22</f>
        <v>1129015946.45</v>
      </c>
      <c r="N22" s="19"/>
      <c r="O22" s="3">
        <f t="shared" si="1"/>
        <v>1129015946.45</v>
      </c>
    </row>
    <row r="23" spans="1:15" x14ac:dyDescent="0.2">
      <c r="A23" s="18"/>
      <c r="B23" s="10" t="s">
        <v>2</v>
      </c>
      <c r="C23" s="10" t="s">
        <v>26</v>
      </c>
      <c r="D23" s="8">
        <v>12855991.41</v>
      </c>
      <c r="E23" s="8">
        <v>500397.22</v>
      </c>
      <c r="F23" s="8">
        <v>50262524.890000001</v>
      </c>
      <c r="G23" s="8">
        <v>182799962.94</v>
      </c>
      <c r="H23" s="8">
        <v>2953043.56</v>
      </c>
      <c r="I23" s="8">
        <v>2662694.8199999998</v>
      </c>
      <c r="J23" s="8">
        <v>0</v>
      </c>
      <c r="K23" s="8">
        <v>0</v>
      </c>
      <c r="L23" s="8">
        <v>256637.79</v>
      </c>
      <c r="M23" s="2">
        <f t="shared" si="2"/>
        <v>252291252.63</v>
      </c>
      <c r="N23" s="8">
        <v>0</v>
      </c>
      <c r="O23" s="2">
        <f t="shared" si="1"/>
        <v>252291252.63</v>
      </c>
    </row>
    <row r="24" spans="1:15" x14ac:dyDescent="0.2">
      <c r="A24" s="18"/>
      <c r="B24" s="10" t="s">
        <v>6</v>
      </c>
      <c r="C24" s="10" t="s">
        <v>27</v>
      </c>
      <c r="D24" s="8">
        <v>16252563.41</v>
      </c>
      <c r="E24" s="8">
        <v>859838.36</v>
      </c>
      <c r="F24" s="8">
        <v>23027632.23</v>
      </c>
      <c r="G24" s="8">
        <v>106148071.56</v>
      </c>
      <c r="H24" s="8">
        <v>7100490.5899999999</v>
      </c>
      <c r="I24" s="8">
        <v>2235632.7999999998</v>
      </c>
      <c r="J24" s="8">
        <v>0</v>
      </c>
      <c r="K24" s="8">
        <v>0</v>
      </c>
      <c r="L24" s="8">
        <v>156652.04</v>
      </c>
      <c r="M24" s="2">
        <f t="shared" si="2"/>
        <v>155780880.99000001</v>
      </c>
      <c r="N24" s="8">
        <v>0</v>
      </c>
      <c r="O24" s="2">
        <f t="shared" si="1"/>
        <v>155780880.99000001</v>
      </c>
    </row>
    <row r="25" spans="1:15" x14ac:dyDescent="0.2">
      <c r="A25" s="18"/>
      <c r="B25" s="10" t="s">
        <v>7</v>
      </c>
      <c r="C25" s="10" t="s">
        <v>28</v>
      </c>
      <c r="D25" s="8">
        <v>121870590.67</v>
      </c>
      <c r="E25" s="8">
        <v>26316.26</v>
      </c>
      <c r="F25" s="8">
        <v>62748899.460000001</v>
      </c>
      <c r="G25" s="8">
        <v>105920827.73999999</v>
      </c>
      <c r="H25" s="8">
        <v>2705</v>
      </c>
      <c r="I25" s="8">
        <v>0</v>
      </c>
      <c r="J25" s="8">
        <v>0</v>
      </c>
      <c r="K25" s="8">
        <v>0</v>
      </c>
      <c r="L25" s="8">
        <v>0</v>
      </c>
      <c r="M25" s="2">
        <f t="shared" si="2"/>
        <v>290569339.13</v>
      </c>
      <c r="N25" s="8">
        <v>0</v>
      </c>
      <c r="O25" s="2">
        <f t="shared" si="1"/>
        <v>290569339.13</v>
      </c>
    </row>
    <row r="26" spans="1:15" x14ac:dyDescent="0.2">
      <c r="A26" s="18"/>
      <c r="B26" s="10" t="s">
        <v>8</v>
      </c>
      <c r="C26" s="10" t="s">
        <v>29</v>
      </c>
      <c r="D26" s="3">
        <f t="shared" ref="D26:L26" si="6">D27+D28+D29+D30+D31+D32+D33</f>
        <v>69801088</v>
      </c>
      <c r="E26" s="3">
        <f t="shared" si="6"/>
        <v>1126153.01</v>
      </c>
      <c r="F26" s="3">
        <f t="shared" si="6"/>
        <v>84592607.99000001</v>
      </c>
      <c r="G26" s="3">
        <f t="shared" si="6"/>
        <v>234740726.98000002</v>
      </c>
      <c r="H26" s="3">
        <f t="shared" si="6"/>
        <v>14440430.859999999</v>
      </c>
      <c r="I26" s="3">
        <f t="shared" si="6"/>
        <v>5987871.5199999996</v>
      </c>
      <c r="J26" s="3">
        <f t="shared" si="6"/>
        <v>0</v>
      </c>
      <c r="K26" s="3">
        <f t="shared" si="6"/>
        <v>0</v>
      </c>
      <c r="L26" s="3">
        <f t="shared" si="6"/>
        <v>45600.54</v>
      </c>
      <c r="M26" s="3">
        <f>D26+E26+F26+G26+H26+I26+J26+K26+L26</f>
        <v>410734478.90000004</v>
      </c>
      <c r="N26" s="19">
        <v>0</v>
      </c>
      <c r="O26" s="3">
        <f t="shared" si="1"/>
        <v>410734478.90000004</v>
      </c>
    </row>
    <row r="27" spans="1:15" x14ac:dyDescent="0.2">
      <c r="A27" s="18"/>
      <c r="C27" s="10" t="s">
        <v>10</v>
      </c>
      <c r="D27" s="8">
        <v>39450043.990000002</v>
      </c>
      <c r="E27" s="8">
        <v>795373.53</v>
      </c>
      <c r="F27" s="8">
        <v>50787798.149999999</v>
      </c>
      <c r="G27" s="8">
        <v>166501114.61000001</v>
      </c>
      <c r="H27" s="8">
        <v>13663276.369999999</v>
      </c>
      <c r="I27" s="8">
        <v>5987871.5199999996</v>
      </c>
      <c r="J27" s="8">
        <v>0</v>
      </c>
      <c r="K27" s="8">
        <v>0</v>
      </c>
      <c r="L27" s="8">
        <v>45600.54</v>
      </c>
      <c r="M27" s="2">
        <f t="shared" si="2"/>
        <v>277231078.71000004</v>
      </c>
      <c r="N27" s="8">
        <v>0</v>
      </c>
      <c r="O27" s="2">
        <f t="shared" si="1"/>
        <v>277231078.71000004</v>
      </c>
    </row>
    <row r="28" spans="1:15" x14ac:dyDescent="0.2">
      <c r="A28" s="18"/>
      <c r="C28" s="10" t="s">
        <v>11</v>
      </c>
      <c r="D28" s="8">
        <v>30248866.370000001</v>
      </c>
      <c r="E28" s="8">
        <v>330000</v>
      </c>
      <c r="F28" s="8">
        <v>22843770.219999999</v>
      </c>
      <c r="G28" s="8">
        <v>28120102.800000001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2">
        <f t="shared" si="2"/>
        <v>81542739.390000001</v>
      </c>
      <c r="N28" s="8">
        <v>0</v>
      </c>
      <c r="O28" s="2">
        <f t="shared" si="1"/>
        <v>81542739.390000001</v>
      </c>
    </row>
    <row r="29" spans="1:15" x14ac:dyDescent="0.2">
      <c r="A29" s="18"/>
      <c r="C29" s="14" t="s">
        <v>73</v>
      </c>
      <c r="D29" s="8">
        <v>102177.64</v>
      </c>
      <c r="E29" s="8">
        <v>779.48</v>
      </c>
      <c r="F29" s="8">
        <v>10961039.619999999</v>
      </c>
      <c r="G29" s="8">
        <v>40119509.57</v>
      </c>
      <c r="H29" s="8">
        <v>777154.49</v>
      </c>
      <c r="I29" s="8">
        <v>0</v>
      </c>
      <c r="J29" s="8">
        <v>0</v>
      </c>
      <c r="K29" s="8">
        <v>0</v>
      </c>
      <c r="L29" s="8">
        <v>0</v>
      </c>
      <c r="M29" s="2">
        <f t="shared" si="2"/>
        <v>51960660.800000004</v>
      </c>
      <c r="N29" s="8">
        <v>0</v>
      </c>
      <c r="O29" s="2">
        <f t="shared" si="1"/>
        <v>51960660.800000004</v>
      </c>
    </row>
    <row r="30" spans="1:15" x14ac:dyDescent="0.2">
      <c r="A30" s="18"/>
      <c r="C30" s="10" t="s">
        <v>30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2">
        <f t="shared" si="2"/>
        <v>0</v>
      </c>
      <c r="N30" s="8">
        <v>0</v>
      </c>
      <c r="O30" s="2">
        <f t="shared" si="1"/>
        <v>0</v>
      </c>
    </row>
    <row r="31" spans="1:15" x14ac:dyDescent="0.2">
      <c r="A31" s="18"/>
      <c r="C31" s="10" t="s">
        <v>31</v>
      </c>
      <c r="D31" s="8"/>
      <c r="E31" s="8"/>
      <c r="F31" s="8"/>
      <c r="G31" s="8"/>
      <c r="H31" s="8"/>
      <c r="I31" s="8"/>
      <c r="J31" s="8"/>
      <c r="K31" s="8"/>
      <c r="L31" s="8"/>
      <c r="M31" s="2">
        <f t="shared" si="2"/>
        <v>0</v>
      </c>
      <c r="N31" s="8">
        <v>0</v>
      </c>
      <c r="O31" s="2">
        <f t="shared" si="1"/>
        <v>0</v>
      </c>
    </row>
    <row r="32" spans="1:15" x14ac:dyDescent="0.2">
      <c r="A32" s="18"/>
      <c r="C32" s="10" t="s">
        <v>32</v>
      </c>
      <c r="D32" s="8"/>
      <c r="E32" s="8"/>
      <c r="F32" s="8"/>
      <c r="G32" s="8"/>
      <c r="H32" s="8"/>
      <c r="I32" s="8"/>
      <c r="J32" s="8"/>
      <c r="K32" s="8"/>
      <c r="L32" s="8"/>
      <c r="M32" s="2">
        <f t="shared" si="2"/>
        <v>0</v>
      </c>
      <c r="N32" s="8">
        <v>0</v>
      </c>
      <c r="O32" s="2">
        <f t="shared" si="1"/>
        <v>0</v>
      </c>
    </row>
    <row r="33" spans="1:16" x14ac:dyDescent="0.2">
      <c r="A33" s="18"/>
      <c r="C33" s="10" t="s">
        <v>33</v>
      </c>
      <c r="D33" s="8"/>
      <c r="E33" s="8"/>
      <c r="F33" s="8"/>
      <c r="G33" s="8"/>
      <c r="H33" s="8"/>
      <c r="I33" s="8"/>
      <c r="J33" s="8"/>
      <c r="K33" s="8"/>
      <c r="L33" s="8"/>
      <c r="M33" s="2">
        <f t="shared" si="2"/>
        <v>0</v>
      </c>
      <c r="N33" s="8">
        <v>0</v>
      </c>
      <c r="O33" s="2">
        <f t="shared" si="1"/>
        <v>0</v>
      </c>
    </row>
    <row r="34" spans="1:16" x14ac:dyDescent="0.2">
      <c r="A34" s="18"/>
      <c r="B34" s="10" t="s">
        <v>15</v>
      </c>
      <c r="C34" s="10" t="s">
        <v>34</v>
      </c>
      <c r="D34" s="8">
        <v>177871.05</v>
      </c>
      <c r="E34" s="8">
        <v>0</v>
      </c>
      <c r="F34" s="8">
        <v>3455865</v>
      </c>
      <c r="G34" s="8">
        <v>16006258.75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2">
        <f t="shared" si="2"/>
        <v>19639994.800000001</v>
      </c>
      <c r="N34" s="8">
        <v>0</v>
      </c>
      <c r="O34" s="2">
        <f t="shared" si="1"/>
        <v>19639994.800000001</v>
      </c>
    </row>
    <row r="35" spans="1:16" s="17" customFormat="1" x14ac:dyDescent="0.2">
      <c r="A35" s="21" t="s">
        <v>35</v>
      </c>
      <c r="B35" s="11"/>
      <c r="C35" s="22" t="s">
        <v>36</v>
      </c>
      <c r="D35" s="4">
        <f t="shared" ref="D35:O35" si="7">D3-D22</f>
        <v>13708243.50999999</v>
      </c>
      <c r="E35" s="4">
        <f t="shared" si="7"/>
        <v>1292967.1299999999</v>
      </c>
      <c r="F35" s="4">
        <f t="shared" si="7"/>
        <v>40571199.029999971</v>
      </c>
      <c r="G35" s="4">
        <f t="shared" si="7"/>
        <v>44572764.180000067</v>
      </c>
      <c r="H35" s="4">
        <f t="shared" si="7"/>
        <v>13601748.190000005</v>
      </c>
      <c r="I35" s="4">
        <f t="shared" si="7"/>
        <v>2816393.9200000018</v>
      </c>
      <c r="J35" s="4">
        <f t="shared" si="7"/>
        <v>0</v>
      </c>
      <c r="K35" s="4">
        <f t="shared" si="7"/>
        <v>0</v>
      </c>
      <c r="L35" s="4">
        <f t="shared" si="7"/>
        <v>73589.239999999991</v>
      </c>
      <c r="M35" s="4">
        <f t="shared" si="7"/>
        <v>116636905.20000005</v>
      </c>
      <c r="N35" s="4">
        <f t="shared" si="7"/>
        <v>0</v>
      </c>
      <c r="O35" s="4">
        <f t="shared" si="7"/>
        <v>116636905.20000005</v>
      </c>
    </row>
    <row r="36" spans="1:16" x14ac:dyDescent="0.2">
      <c r="A36" s="16"/>
      <c r="B36" s="17"/>
      <c r="C36" s="20"/>
      <c r="D36" s="23"/>
      <c r="E36" s="23"/>
      <c r="F36" s="23"/>
      <c r="G36" s="23"/>
      <c r="H36" s="23"/>
      <c r="I36" s="23"/>
      <c r="J36" s="23"/>
      <c r="K36" s="23"/>
      <c r="L36" s="23"/>
      <c r="M36" s="5"/>
      <c r="N36" s="24"/>
      <c r="O36" s="5"/>
    </row>
    <row r="37" spans="1:16" x14ac:dyDescent="0.2">
      <c r="A37" s="18"/>
      <c r="C37" s="20"/>
      <c r="D37" s="23"/>
      <c r="E37" s="23"/>
      <c r="F37" s="23"/>
      <c r="G37" s="23"/>
      <c r="H37" s="23"/>
      <c r="I37" s="23"/>
      <c r="J37" s="23"/>
      <c r="K37" s="23"/>
      <c r="L37" s="23"/>
      <c r="M37" s="5"/>
      <c r="N37" s="24"/>
      <c r="O37" s="5"/>
    </row>
    <row r="38" spans="1:16" x14ac:dyDescent="0.2">
      <c r="A38" s="1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6" x14ac:dyDescent="0.2">
      <c r="A39" s="18" t="s">
        <v>41</v>
      </c>
      <c r="C39" s="20" t="s">
        <v>42</v>
      </c>
      <c r="D39" s="25"/>
      <c r="E39" s="25"/>
      <c r="F39" s="25"/>
      <c r="G39" s="26"/>
      <c r="H39" s="25"/>
      <c r="I39" s="25"/>
      <c r="J39" s="25"/>
      <c r="K39" s="25"/>
      <c r="L39" s="25"/>
      <c r="M39" s="3">
        <f>M40+M41+M42+M43+M44+M45</f>
        <v>29052207.440000001</v>
      </c>
      <c r="N39" s="7">
        <f>N40+N41+N42+N43+N44+N45</f>
        <v>0</v>
      </c>
      <c r="O39" s="3">
        <f>O40+O41+O42+O43+O44+O45</f>
        <v>29052207.440000001</v>
      </c>
      <c r="P39" s="35"/>
    </row>
    <row r="40" spans="1:16" s="29" customFormat="1" x14ac:dyDescent="0.2">
      <c r="A40" s="18"/>
      <c r="B40" s="10" t="s">
        <v>2</v>
      </c>
      <c r="C40" s="10" t="s">
        <v>43</v>
      </c>
      <c r="D40" s="6"/>
      <c r="E40" s="6"/>
      <c r="F40" s="6"/>
      <c r="G40" s="27"/>
      <c r="H40" s="6"/>
      <c r="I40" s="6"/>
      <c r="J40" s="6"/>
      <c r="K40" s="6"/>
      <c r="L40" s="6"/>
      <c r="M40" s="8">
        <v>15481195.99</v>
      </c>
      <c r="N40" s="8"/>
      <c r="O40" s="8">
        <v>15481195.99</v>
      </c>
      <c r="P40" s="36"/>
    </row>
    <row r="41" spans="1:16" s="29" customFormat="1" x14ac:dyDescent="0.2">
      <c r="A41" s="28"/>
      <c r="B41" s="29" t="s">
        <v>6</v>
      </c>
      <c r="C41" s="29" t="s">
        <v>44</v>
      </c>
      <c r="D41" s="30"/>
      <c r="E41" s="30"/>
      <c r="F41" s="30"/>
      <c r="G41" s="31"/>
      <c r="H41" s="30"/>
      <c r="I41" s="30"/>
      <c r="J41" s="30"/>
      <c r="K41" s="30"/>
      <c r="L41" s="30"/>
      <c r="M41" s="8">
        <v>10666699.890000001</v>
      </c>
      <c r="N41" s="32"/>
      <c r="O41" s="8">
        <v>10666699.890000001</v>
      </c>
      <c r="P41" s="36"/>
    </row>
    <row r="42" spans="1:16" x14ac:dyDescent="0.2">
      <c r="A42" s="28"/>
      <c r="B42" s="29" t="s">
        <v>7</v>
      </c>
      <c r="C42" s="29" t="s">
        <v>45</v>
      </c>
      <c r="D42" s="30"/>
      <c r="E42" s="30"/>
      <c r="F42" s="30"/>
      <c r="G42" s="31"/>
      <c r="H42" s="30"/>
      <c r="I42" s="30"/>
      <c r="J42" s="30"/>
      <c r="K42" s="30"/>
      <c r="L42" s="30"/>
      <c r="M42" s="8">
        <v>1022100.88</v>
      </c>
      <c r="N42" s="32"/>
      <c r="O42" s="8">
        <v>1022100.88</v>
      </c>
      <c r="P42" s="35"/>
    </row>
    <row r="43" spans="1:16" x14ac:dyDescent="0.2">
      <c r="A43" s="18"/>
      <c r="B43" s="10" t="s">
        <v>8</v>
      </c>
      <c r="C43" s="10" t="s">
        <v>46</v>
      </c>
      <c r="D43" s="6"/>
      <c r="E43" s="6"/>
      <c r="F43" s="6"/>
      <c r="G43" s="27"/>
      <c r="H43" s="6"/>
      <c r="I43" s="6"/>
      <c r="J43" s="6"/>
      <c r="K43" s="6"/>
      <c r="L43" s="6"/>
      <c r="M43" s="8">
        <v>1510911.34</v>
      </c>
      <c r="N43" s="8"/>
      <c r="O43" s="8">
        <v>1510911.34</v>
      </c>
      <c r="P43" s="35"/>
    </row>
    <row r="44" spans="1:16" x14ac:dyDescent="0.2">
      <c r="A44" s="18"/>
      <c r="B44" s="10" t="s">
        <v>15</v>
      </c>
      <c r="C44" s="10" t="s">
        <v>47</v>
      </c>
      <c r="D44" s="6"/>
      <c r="E44" s="6"/>
      <c r="F44" s="6"/>
      <c r="G44" s="27"/>
      <c r="H44" s="6"/>
      <c r="I44" s="6"/>
      <c r="J44" s="6"/>
      <c r="K44" s="6"/>
      <c r="L44" s="6"/>
      <c r="M44" s="8"/>
      <c r="N44" s="8"/>
      <c r="O44" s="8"/>
      <c r="P44" s="35"/>
    </row>
    <row r="45" spans="1:16" x14ac:dyDescent="0.2">
      <c r="A45" s="18"/>
      <c r="B45" s="10" t="s">
        <v>22</v>
      </c>
      <c r="C45" s="10" t="s">
        <v>34</v>
      </c>
      <c r="D45" s="6"/>
      <c r="E45" s="6"/>
      <c r="F45" s="6"/>
      <c r="G45" s="27"/>
      <c r="H45" s="6"/>
      <c r="I45" s="6"/>
      <c r="J45" s="6"/>
      <c r="K45" s="6"/>
      <c r="L45" s="6"/>
      <c r="M45" s="8">
        <f>252950.37+118348.97</f>
        <v>371299.33999999997</v>
      </c>
      <c r="N45" s="8"/>
      <c r="O45" s="8">
        <f>252950.37+118348.97</f>
        <v>371299.33999999997</v>
      </c>
      <c r="P45" s="35"/>
    </row>
    <row r="46" spans="1:16" x14ac:dyDescent="0.2">
      <c r="A46" s="18" t="s">
        <v>48</v>
      </c>
      <c r="C46" s="20" t="s">
        <v>49</v>
      </c>
      <c r="D46" s="25"/>
      <c r="E46" s="25"/>
      <c r="F46" s="25"/>
      <c r="G46" s="26"/>
      <c r="H46" s="25"/>
      <c r="I46" s="25"/>
      <c r="J46" s="25"/>
      <c r="K46" s="25"/>
      <c r="L46" s="25"/>
      <c r="M46" s="3">
        <f>M47+M48+M49+M50+M51+M52</f>
        <v>34574809.980000004</v>
      </c>
      <c r="N46" s="3">
        <f>N47+N48+N49+N50+N51+N52</f>
        <v>0</v>
      </c>
      <c r="O46" s="3">
        <f>O47+O48+O49+O50+O51+O52</f>
        <v>34574809.980000004</v>
      </c>
      <c r="P46" s="35"/>
    </row>
    <row r="47" spans="1:16" s="29" customFormat="1" x14ac:dyDescent="0.2">
      <c r="A47" s="18"/>
      <c r="B47" s="10" t="s">
        <v>2</v>
      </c>
      <c r="C47" s="10" t="s">
        <v>50</v>
      </c>
      <c r="D47" s="6"/>
      <c r="E47" s="6"/>
      <c r="F47" s="6"/>
      <c r="G47" s="6"/>
      <c r="H47" s="6"/>
      <c r="I47" s="6"/>
      <c r="J47" s="6"/>
      <c r="K47" s="6"/>
      <c r="L47" s="6"/>
      <c r="M47" s="8">
        <v>2377440.04</v>
      </c>
      <c r="N47" s="8"/>
      <c r="O47" s="8">
        <v>2377440.04</v>
      </c>
      <c r="P47" s="36"/>
    </row>
    <row r="48" spans="1:16" x14ac:dyDescent="0.2">
      <c r="A48" s="28"/>
      <c r="B48" s="29" t="s">
        <v>6</v>
      </c>
      <c r="C48" s="29" t="s">
        <v>51</v>
      </c>
      <c r="D48" s="30"/>
      <c r="E48" s="30"/>
      <c r="F48" s="30"/>
      <c r="G48" s="30"/>
      <c r="H48" s="30"/>
      <c r="I48" s="30"/>
      <c r="J48" s="30"/>
      <c r="K48" s="30"/>
      <c r="L48" s="30"/>
      <c r="M48" s="8">
        <v>0</v>
      </c>
      <c r="N48" s="8"/>
      <c r="O48" s="8">
        <v>0</v>
      </c>
      <c r="P48" s="35"/>
    </row>
    <row r="49" spans="1:16" x14ac:dyDescent="0.2">
      <c r="A49" s="18"/>
      <c r="B49" s="10" t="s">
        <v>7</v>
      </c>
      <c r="C49" s="10" t="s">
        <v>52</v>
      </c>
      <c r="D49" s="6"/>
      <c r="E49" s="6"/>
      <c r="F49" s="6"/>
      <c r="G49" s="6"/>
      <c r="H49" s="6"/>
      <c r="I49" s="6"/>
      <c r="J49" s="6"/>
      <c r="K49" s="6"/>
      <c r="L49" s="6"/>
      <c r="M49" s="8">
        <v>0</v>
      </c>
      <c r="N49" s="8"/>
      <c r="O49" s="8">
        <v>0</v>
      </c>
      <c r="P49" s="35"/>
    </row>
    <row r="50" spans="1:16" x14ac:dyDescent="0.2">
      <c r="A50" s="18"/>
      <c r="B50" s="10" t="s">
        <v>8</v>
      </c>
      <c r="C50" s="10" t="s">
        <v>53</v>
      </c>
      <c r="D50" s="6"/>
      <c r="E50" s="6"/>
      <c r="F50" s="6"/>
      <c r="G50" s="6"/>
      <c r="H50" s="6"/>
      <c r="I50" s="6"/>
      <c r="J50" s="6"/>
      <c r="K50" s="6"/>
      <c r="L50" s="6"/>
      <c r="M50" s="8">
        <v>0</v>
      </c>
      <c r="N50" s="8"/>
      <c r="O50" s="8">
        <v>0</v>
      </c>
      <c r="P50" s="35"/>
    </row>
    <row r="51" spans="1:16" x14ac:dyDescent="0.2">
      <c r="A51" s="18"/>
      <c r="B51" s="10" t="s">
        <v>15</v>
      </c>
      <c r="C51" s="10" t="s">
        <v>54</v>
      </c>
      <c r="D51" s="6"/>
      <c r="E51" s="6"/>
      <c r="F51" s="6"/>
      <c r="G51" s="6"/>
      <c r="H51" s="6"/>
      <c r="I51" s="6"/>
      <c r="J51" s="6"/>
      <c r="K51" s="6"/>
      <c r="L51" s="6"/>
      <c r="M51" s="8">
        <v>31906290.940000001</v>
      </c>
      <c r="N51" s="8"/>
      <c r="O51" s="8">
        <v>31906290.940000001</v>
      </c>
      <c r="P51" s="35"/>
    </row>
    <row r="52" spans="1:16" x14ac:dyDescent="0.2">
      <c r="A52" s="18"/>
      <c r="B52" s="10" t="s">
        <v>22</v>
      </c>
      <c r="C52" s="10" t="s">
        <v>23</v>
      </c>
      <c r="D52" s="6"/>
      <c r="E52" s="6"/>
      <c r="F52" s="6"/>
      <c r="G52" s="6"/>
      <c r="H52" s="6"/>
      <c r="I52" s="6"/>
      <c r="J52" s="6"/>
      <c r="K52" s="6"/>
      <c r="L52" s="6"/>
      <c r="M52" s="8">
        <v>291079</v>
      </c>
      <c r="N52" s="8"/>
      <c r="O52" s="8">
        <v>291079</v>
      </c>
      <c r="P52" s="35"/>
    </row>
    <row r="53" spans="1:16" x14ac:dyDescent="0.2">
      <c r="A53" s="18" t="s">
        <v>55</v>
      </c>
      <c r="C53" s="20" t="s">
        <v>56</v>
      </c>
      <c r="D53" s="25"/>
      <c r="E53" s="25"/>
      <c r="F53" s="25"/>
      <c r="G53" s="25"/>
      <c r="H53" s="25"/>
      <c r="I53" s="25"/>
      <c r="J53" s="25"/>
      <c r="K53" s="25"/>
      <c r="L53" s="25"/>
      <c r="M53" s="3">
        <f>M54+M55+M56</f>
        <v>14115603.720000001</v>
      </c>
      <c r="N53" s="3">
        <f>N54+N55+N56</f>
        <v>0</v>
      </c>
      <c r="O53" s="3">
        <f>O54+O55+O56</f>
        <v>14115603.720000001</v>
      </c>
      <c r="P53" s="35"/>
    </row>
    <row r="54" spans="1:16" s="29" customFormat="1" x14ac:dyDescent="0.2">
      <c r="A54" s="18"/>
      <c r="B54" s="10" t="s">
        <v>2</v>
      </c>
      <c r="C54" s="10" t="s">
        <v>57</v>
      </c>
      <c r="D54" s="6"/>
      <c r="E54" s="6"/>
      <c r="F54" s="6"/>
      <c r="G54" s="6"/>
      <c r="H54" s="6"/>
      <c r="I54" s="6"/>
      <c r="J54" s="6"/>
      <c r="K54" s="6"/>
      <c r="L54" s="6"/>
      <c r="M54" s="8">
        <v>0</v>
      </c>
      <c r="N54" s="8"/>
      <c r="O54" s="8">
        <v>0</v>
      </c>
      <c r="P54" s="36"/>
    </row>
    <row r="55" spans="1:16" x14ac:dyDescent="0.2">
      <c r="A55" s="28"/>
      <c r="B55" s="29" t="s">
        <v>6</v>
      </c>
      <c r="C55" s="29" t="s">
        <v>58</v>
      </c>
      <c r="D55" s="30"/>
      <c r="E55" s="30"/>
      <c r="F55" s="30"/>
      <c r="G55" s="30"/>
      <c r="H55" s="30"/>
      <c r="I55" s="30"/>
      <c r="J55" s="30"/>
      <c r="K55" s="30"/>
      <c r="L55" s="30"/>
      <c r="M55" s="8">
        <v>0</v>
      </c>
      <c r="N55" s="8"/>
      <c r="O55" s="8">
        <v>0</v>
      </c>
      <c r="P55" s="35"/>
    </row>
    <row r="56" spans="1:16" x14ac:dyDescent="0.2">
      <c r="A56" s="18"/>
      <c r="B56" s="10" t="s">
        <v>7</v>
      </c>
      <c r="C56" s="10" t="s">
        <v>59</v>
      </c>
      <c r="D56" s="6"/>
      <c r="E56" s="6"/>
      <c r="F56" s="6"/>
      <c r="G56" s="6"/>
      <c r="H56" s="6"/>
      <c r="I56" s="6"/>
      <c r="J56" s="6"/>
      <c r="K56" s="6"/>
      <c r="L56" s="6"/>
      <c r="M56" s="8">
        <v>14115603.720000001</v>
      </c>
      <c r="N56" s="8"/>
      <c r="O56" s="8">
        <v>14115603.720000001</v>
      </c>
      <c r="P56" s="35"/>
    </row>
    <row r="57" spans="1:16" x14ac:dyDescent="0.2">
      <c r="A57" s="61" t="s">
        <v>60</v>
      </c>
      <c r="B57" s="61"/>
      <c r="C57" s="61"/>
      <c r="D57" s="61"/>
      <c r="E57" s="4"/>
      <c r="F57" s="4"/>
      <c r="G57" s="4"/>
      <c r="H57" s="4"/>
      <c r="I57" s="4"/>
      <c r="J57" s="4"/>
      <c r="K57" s="4"/>
      <c r="L57" s="4"/>
      <c r="M57" s="9">
        <f>M35-M39+M46-M53</f>
        <v>108043904.02000006</v>
      </c>
      <c r="N57" s="9">
        <f>N35-N39+N46-N53</f>
        <v>0</v>
      </c>
      <c r="O57" s="9">
        <f>O35-O39+O46-O53</f>
        <v>108043904.02000006</v>
      </c>
      <c r="P57" s="35"/>
    </row>
    <row r="58" spans="1:16" x14ac:dyDescent="0.2">
      <c r="A58" s="37" t="s">
        <v>68</v>
      </c>
    </row>
    <row r="59" spans="1:16" x14ac:dyDescent="0.2">
      <c r="A59" s="37" t="s">
        <v>69</v>
      </c>
      <c r="M59" s="10">
        <v>108043904.02</v>
      </c>
      <c r="O59" s="10">
        <v>108043904.02</v>
      </c>
      <c r="P59" s="35"/>
    </row>
    <row r="60" spans="1:16" x14ac:dyDescent="0.2">
      <c r="A60" s="38" t="s">
        <v>70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>
        <f>10914556.19+14734650.86</f>
        <v>25649207.049999997</v>
      </c>
      <c r="N60" s="11"/>
      <c r="O60" s="11">
        <f>10914556.19+14734650.86</f>
        <v>25649207.049999997</v>
      </c>
    </row>
    <row r="61" spans="1:16" x14ac:dyDescent="0.2">
      <c r="A61" s="39" t="s">
        <v>71</v>
      </c>
      <c r="M61" s="20">
        <f>M57-M60</f>
        <v>82394696.970000058</v>
      </c>
      <c r="O61" s="20">
        <f>O57-O60</f>
        <v>82394696.970000058</v>
      </c>
    </row>
  </sheetData>
  <mergeCells count="14">
    <mergeCell ref="B3:C3"/>
    <mergeCell ref="A57:D57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EA62C92F-0362-43DC-BBE3-97F76A2628E4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05FC7-A680-47A0-B8D7-74AE2BBFA660}">
  <dimension ref="A1:P61"/>
  <sheetViews>
    <sheetView topLeftCell="A34" workbookViewId="0">
      <selection activeCell="O60" sqref="O60"/>
    </sheetView>
  </sheetViews>
  <sheetFormatPr defaultRowHeight="12.75" x14ac:dyDescent="0.2"/>
  <cols>
    <col min="1" max="1" width="5.42578125" style="10" customWidth="1"/>
    <col min="2" max="2" width="2.42578125" style="10" customWidth="1"/>
    <col min="3" max="3" width="29.42578125" style="10" customWidth="1"/>
    <col min="4" max="4" width="15.5703125" style="10" customWidth="1"/>
    <col min="5" max="5" width="12.85546875" style="10" bestFit="1" customWidth="1"/>
    <col min="6" max="6" width="13.140625" style="10" customWidth="1"/>
    <col min="7" max="8" width="14" style="10" bestFit="1" customWidth="1"/>
    <col min="9" max="9" width="13.28515625" style="10" bestFit="1" customWidth="1"/>
    <col min="10" max="11" width="9.28515625" style="10" bestFit="1" customWidth="1"/>
    <col min="12" max="12" width="10.28515625" style="10" bestFit="1" customWidth="1"/>
    <col min="13" max="13" width="13.7109375" style="10" customWidth="1"/>
    <col min="14" max="14" width="11.140625" style="10" customWidth="1"/>
    <col min="15" max="15" width="19.42578125" style="10" customWidth="1"/>
    <col min="16" max="16384" width="9.140625" style="10"/>
  </cols>
  <sheetData>
    <row r="1" spans="1:15" s="14" customFormat="1" x14ac:dyDescent="0.2">
      <c r="A1" s="13"/>
      <c r="C1" s="15" t="s">
        <v>100</v>
      </c>
      <c r="D1" s="62" t="s">
        <v>37</v>
      </c>
      <c r="E1" s="62" t="s">
        <v>38</v>
      </c>
      <c r="F1" s="62" t="s">
        <v>75</v>
      </c>
      <c r="G1" s="62" t="s">
        <v>74</v>
      </c>
      <c r="H1" s="62" t="s">
        <v>39</v>
      </c>
      <c r="I1" s="62" t="s">
        <v>40</v>
      </c>
      <c r="J1" s="62" t="s">
        <v>61</v>
      </c>
      <c r="K1" s="62" t="s">
        <v>66</v>
      </c>
      <c r="L1" s="62" t="s">
        <v>62</v>
      </c>
      <c r="M1" s="62" t="s">
        <v>63</v>
      </c>
      <c r="N1" s="62" t="s">
        <v>64</v>
      </c>
      <c r="O1" s="62" t="s">
        <v>65</v>
      </c>
    </row>
    <row r="2" spans="1:15" s="14" customFormat="1" x14ac:dyDescent="0.2">
      <c r="A2" s="13"/>
      <c r="B2" s="13"/>
      <c r="C2" s="33" t="s">
        <v>67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s="17" customFormat="1" x14ac:dyDescent="0.2">
      <c r="A3" s="13" t="s">
        <v>1</v>
      </c>
      <c r="B3" s="63" t="s">
        <v>0</v>
      </c>
      <c r="C3" s="63"/>
      <c r="D3" s="1">
        <f t="shared" ref="D3:N3" si="0">D4+D5+D6+D7+D14+D21</f>
        <v>24443176.379999999</v>
      </c>
      <c r="E3" s="1">
        <f t="shared" si="0"/>
        <v>1554297.83</v>
      </c>
      <c r="F3" s="1">
        <f t="shared" si="0"/>
        <v>73002567.090000004</v>
      </c>
      <c r="G3" s="1">
        <f t="shared" si="0"/>
        <v>163781111.99000001</v>
      </c>
      <c r="H3" s="1">
        <f t="shared" si="0"/>
        <v>30037578.73</v>
      </c>
      <c r="I3" s="1">
        <f t="shared" si="0"/>
        <v>33478.119999999995</v>
      </c>
      <c r="J3" s="1">
        <f t="shared" si="0"/>
        <v>0</v>
      </c>
      <c r="K3" s="1">
        <f t="shared" si="0"/>
        <v>0</v>
      </c>
      <c r="L3" s="1">
        <f t="shared" si="0"/>
        <v>0</v>
      </c>
      <c r="M3" s="1">
        <f>D3+E3+F3+G3+H3+I3+J3+K3+L3</f>
        <v>292852210.14000005</v>
      </c>
      <c r="N3" s="1">
        <f t="shared" si="0"/>
        <v>0</v>
      </c>
      <c r="O3" s="1">
        <f t="shared" ref="O3:O34" si="1">M3+N3</f>
        <v>292852210.14000005</v>
      </c>
    </row>
    <row r="4" spans="1:15" x14ac:dyDescent="0.2">
      <c r="A4" s="16"/>
      <c r="B4" s="17" t="s">
        <v>2</v>
      </c>
      <c r="C4" s="17" t="s">
        <v>4</v>
      </c>
      <c r="D4" s="8">
        <v>16156550.25</v>
      </c>
      <c r="E4" s="8">
        <v>1253881.51</v>
      </c>
      <c r="F4" s="8">
        <v>47258545.409999996</v>
      </c>
      <c r="G4" s="8">
        <v>101229633.59</v>
      </c>
      <c r="H4" s="8">
        <v>14363338.380000001</v>
      </c>
      <c r="I4" s="8">
        <v>21654.26</v>
      </c>
      <c r="J4" s="34"/>
      <c r="K4" s="34"/>
      <c r="L4" s="8"/>
      <c r="M4" s="2">
        <f>D4+E4+F4+G4+H4+I4+J4+K4+L4</f>
        <v>180283603.39999998</v>
      </c>
      <c r="N4" s="8">
        <v>0</v>
      </c>
      <c r="O4" s="2">
        <f t="shared" si="1"/>
        <v>180283603.39999998</v>
      </c>
    </row>
    <row r="5" spans="1:15" x14ac:dyDescent="0.2">
      <c r="A5" s="18"/>
      <c r="B5" s="10" t="s">
        <v>6</v>
      </c>
      <c r="C5" s="10" t="s">
        <v>3</v>
      </c>
      <c r="D5" s="8">
        <v>2162.98</v>
      </c>
      <c r="E5" s="8">
        <v>0</v>
      </c>
      <c r="F5" s="8">
        <v>0</v>
      </c>
      <c r="G5" s="8">
        <v>0</v>
      </c>
      <c r="H5" s="8">
        <v>662570.29</v>
      </c>
      <c r="I5" s="8">
        <v>0</v>
      </c>
      <c r="J5" s="8">
        <v>0</v>
      </c>
      <c r="K5" s="8">
        <v>0</v>
      </c>
      <c r="L5" s="8">
        <v>0</v>
      </c>
      <c r="M5" s="2">
        <f t="shared" ref="M5:M34" si="2">D5+E5+F5+G5+H5+I5+J5+K5+L5</f>
        <v>664733.27</v>
      </c>
      <c r="N5" s="8">
        <v>0</v>
      </c>
      <c r="O5" s="2">
        <f t="shared" si="1"/>
        <v>664733.27</v>
      </c>
    </row>
    <row r="6" spans="1:15" x14ac:dyDescent="0.2">
      <c r="A6" s="18"/>
      <c r="B6" s="10" t="s">
        <v>7</v>
      </c>
      <c r="C6" s="10" t="s">
        <v>5</v>
      </c>
      <c r="D6" s="8">
        <v>103520.18</v>
      </c>
      <c r="E6" s="8">
        <v>0</v>
      </c>
      <c r="F6" s="8">
        <v>984</v>
      </c>
      <c r="G6" s="8">
        <v>0</v>
      </c>
      <c r="H6" s="8">
        <v>742500</v>
      </c>
      <c r="I6" s="8">
        <v>0</v>
      </c>
      <c r="J6" s="8">
        <v>0</v>
      </c>
      <c r="K6" s="8"/>
      <c r="L6" s="8"/>
      <c r="M6" s="2">
        <f t="shared" si="2"/>
        <v>847004.17999999993</v>
      </c>
      <c r="N6" s="8">
        <v>0</v>
      </c>
      <c r="O6" s="2">
        <f t="shared" si="1"/>
        <v>847004.17999999993</v>
      </c>
    </row>
    <row r="7" spans="1:15" x14ac:dyDescent="0.2">
      <c r="A7" s="18"/>
      <c r="B7" s="10" t="s">
        <v>8</v>
      </c>
      <c r="C7" s="10" t="s">
        <v>9</v>
      </c>
      <c r="D7" s="3">
        <f t="shared" ref="D7:L7" si="3">D8+D9+D10+D11+D12+D13</f>
        <v>5294439.9100000011</v>
      </c>
      <c r="E7" s="3">
        <f t="shared" si="3"/>
        <v>97595.83</v>
      </c>
      <c r="F7" s="3">
        <f t="shared" si="3"/>
        <v>12610487.24</v>
      </c>
      <c r="G7" s="3">
        <f t="shared" si="3"/>
        <v>32468976.429999996</v>
      </c>
      <c r="H7" s="3">
        <f t="shared" si="3"/>
        <v>4834364.68</v>
      </c>
      <c r="I7" s="3">
        <f t="shared" si="3"/>
        <v>5923.1399999999994</v>
      </c>
      <c r="J7" s="3">
        <f t="shared" si="3"/>
        <v>0</v>
      </c>
      <c r="K7" s="3">
        <f t="shared" si="3"/>
        <v>0</v>
      </c>
      <c r="L7" s="3">
        <f t="shared" si="3"/>
        <v>0</v>
      </c>
      <c r="M7" s="3">
        <f>D7+E7+F7+G7+H7+I7+J7+K7+L7</f>
        <v>55311787.229999997</v>
      </c>
      <c r="N7" s="19">
        <v>0</v>
      </c>
      <c r="O7" s="3">
        <f t="shared" si="1"/>
        <v>55311787.229999997</v>
      </c>
    </row>
    <row r="8" spans="1:15" x14ac:dyDescent="0.2">
      <c r="A8" s="18"/>
      <c r="C8" s="10" t="s">
        <v>10</v>
      </c>
      <c r="D8" s="8">
        <v>5651425.4800000004</v>
      </c>
      <c r="E8" s="8">
        <v>123998.69</v>
      </c>
      <c r="F8" s="8">
        <v>14335534.23</v>
      </c>
      <c r="G8" s="8">
        <v>39175907.939999998</v>
      </c>
      <c r="H8" s="8">
        <v>3984707.9</v>
      </c>
      <c r="I8" s="8">
        <v>7204.94</v>
      </c>
      <c r="J8" s="8">
        <v>0</v>
      </c>
      <c r="K8" s="8">
        <v>0</v>
      </c>
      <c r="L8" s="8">
        <v>0</v>
      </c>
      <c r="M8" s="2">
        <f t="shared" si="2"/>
        <v>63278779.18</v>
      </c>
      <c r="N8" s="8">
        <v>0</v>
      </c>
      <c r="O8" s="2">
        <f t="shared" si="1"/>
        <v>63278779.18</v>
      </c>
    </row>
    <row r="9" spans="1:15" x14ac:dyDescent="0.2">
      <c r="A9" s="18"/>
      <c r="C9" s="10" t="s">
        <v>11</v>
      </c>
      <c r="D9" s="8">
        <v>43722.99</v>
      </c>
      <c r="E9" s="8">
        <v>0</v>
      </c>
      <c r="F9" s="8">
        <v>1582648.82</v>
      </c>
      <c r="G9" s="8">
        <v>2382513.65</v>
      </c>
      <c r="H9" s="8">
        <v>1959881.19</v>
      </c>
      <c r="I9" s="8">
        <v>0</v>
      </c>
      <c r="J9" s="8">
        <v>0</v>
      </c>
      <c r="K9" s="8">
        <v>0</v>
      </c>
      <c r="L9" s="8">
        <v>0</v>
      </c>
      <c r="M9" s="2">
        <f t="shared" si="2"/>
        <v>5968766.6500000004</v>
      </c>
      <c r="N9" s="8">
        <v>0</v>
      </c>
      <c r="O9" s="2">
        <f t="shared" si="1"/>
        <v>5968766.6500000004</v>
      </c>
    </row>
    <row r="10" spans="1:15" x14ac:dyDescent="0.2">
      <c r="A10" s="18"/>
      <c r="C10" s="10" t="s">
        <v>12</v>
      </c>
      <c r="D10" s="8">
        <v>-400708.56</v>
      </c>
      <c r="E10" s="8">
        <v>-26402.86</v>
      </c>
      <c r="F10" s="8">
        <v>-3307695.81</v>
      </c>
      <c r="G10" s="8">
        <v>-9089445.1600000001</v>
      </c>
      <c r="H10" s="8">
        <v>-1110224.4099999999</v>
      </c>
      <c r="I10" s="8">
        <v>-1281.8</v>
      </c>
      <c r="J10" s="8">
        <v>0</v>
      </c>
      <c r="K10" s="8">
        <v>0</v>
      </c>
      <c r="L10" s="8">
        <v>0</v>
      </c>
      <c r="M10" s="2">
        <f t="shared" si="2"/>
        <v>-13935758.600000001</v>
      </c>
      <c r="N10" s="8">
        <v>0</v>
      </c>
      <c r="O10" s="2">
        <f t="shared" si="1"/>
        <v>-13935758.600000001</v>
      </c>
    </row>
    <row r="11" spans="1:15" x14ac:dyDescent="0.2">
      <c r="A11" s="18"/>
      <c r="C11" s="10" t="s">
        <v>13</v>
      </c>
      <c r="D11" s="8"/>
      <c r="E11" s="8"/>
      <c r="F11" s="8"/>
      <c r="G11" s="8"/>
      <c r="H11" s="8"/>
      <c r="I11" s="8"/>
      <c r="J11" s="8"/>
      <c r="K11" s="8"/>
      <c r="L11" s="8"/>
      <c r="M11" s="2">
        <f t="shared" si="2"/>
        <v>0</v>
      </c>
      <c r="N11" s="8">
        <v>0</v>
      </c>
      <c r="O11" s="2">
        <f t="shared" si="1"/>
        <v>0</v>
      </c>
    </row>
    <row r="12" spans="1:15" x14ac:dyDescent="0.2">
      <c r="A12" s="18"/>
      <c r="C12" s="10" t="s">
        <v>14</v>
      </c>
      <c r="D12" s="8"/>
      <c r="E12" s="8"/>
      <c r="F12" s="8"/>
      <c r="G12" s="8"/>
      <c r="H12" s="8"/>
      <c r="I12" s="8"/>
      <c r="J12" s="8"/>
      <c r="K12" s="8"/>
      <c r="L12" s="8"/>
      <c r="M12" s="2">
        <f t="shared" si="2"/>
        <v>0</v>
      </c>
      <c r="N12" s="8">
        <v>0</v>
      </c>
      <c r="O12" s="2">
        <f t="shared" si="1"/>
        <v>0</v>
      </c>
    </row>
    <row r="13" spans="1:15" x14ac:dyDescent="0.2">
      <c r="A13" s="18"/>
      <c r="C13" s="14" t="s">
        <v>76</v>
      </c>
      <c r="D13" s="8"/>
      <c r="E13" s="8"/>
      <c r="F13" s="8"/>
      <c r="G13" s="8"/>
      <c r="H13" s="8"/>
      <c r="I13" s="8"/>
      <c r="J13" s="8"/>
      <c r="K13" s="8"/>
      <c r="L13" s="8"/>
      <c r="M13" s="2">
        <f t="shared" si="2"/>
        <v>0</v>
      </c>
      <c r="N13" s="8">
        <v>0</v>
      </c>
      <c r="O13" s="2">
        <f t="shared" si="1"/>
        <v>0</v>
      </c>
    </row>
    <row r="14" spans="1:15" x14ac:dyDescent="0.2">
      <c r="A14" s="18"/>
      <c r="B14" s="10" t="s">
        <v>15</v>
      </c>
      <c r="C14" s="10" t="s">
        <v>16</v>
      </c>
      <c r="D14" s="3">
        <f t="shared" ref="D14:L14" si="4">D15+D16+D17+D18+D19+D20</f>
        <v>1214938.5799999998</v>
      </c>
      <c r="E14" s="3">
        <f t="shared" si="4"/>
        <v>56827.07</v>
      </c>
      <c r="F14" s="3">
        <f t="shared" si="4"/>
        <v>6456581.25</v>
      </c>
      <c r="G14" s="3">
        <f t="shared" si="4"/>
        <v>14058418.449999999</v>
      </c>
      <c r="H14" s="3">
        <f t="shared" si="4"/>
        <v>8018465.7299999995</v>
      </c>
      <c r="I14" s="3">
        <f t="shared" si="4"/>
        <v>3702.11</v>
      </c>
      <c r="J14" s="3">
        <f t="shared" si="4"/>
        <v>0</v>
      </c>
      <c r="K14" s="3">
        <f t="shared" si="4"/>
        <v>0</v>
      </c>
      <c r="L14" s="3">
        <f t="shared" si="4"/>
        <v>0</v>
      </c>
      <c r="M14" s="3">
        <f>D14+E14+F14+G14+H14+I14+J14+K14+L14</f>
        <v>29808933.190000001</v>
      </c>
      <c r="N14" s="19">
        <v>0</v>
      </c>
      <c r="O14" s="3">
        <f t="shared" si="1"/>
        <v>29808933.190000001</v>
      </c>
    </row>
    <row r="15" spans="1:15" x14ac:dyDescent="0.2">
      <c r="A15" s="18"/>
      <c r="C15" s="10" t="s">
        <v>17</v>
      </c>
      <c r="D15" s="8">
        <v>0</v>
      </c>
      <c r="E15" s="8">
        <v>0</v>
      </c>
      <c r="F15" s="8">
        <v>0</v>
      </c>
      <c r="G15" s="8">
        <v>0</v>
      </c>
      <c r="H15" s="8">
        <v>1583283.96</v>
      </c>
      <c r="I15" s="8"/>
      <c r="J15" s="8"/>
      <c r="K15" s="8"/>
      <c r="L15" s="8"/>
      <c r="M15" s="2">
        <f t="shared" si="2"/>
        <v>1583283.96</v>
      </c>
      <c r="N15" s="8">
        <v>0</v>
      </c>
      <c r="O15" s="2">
        <f t="shared" si="1"/>
        <v>1583283.96</v>
      </c>
    </row>
    <row r="16" spans="1:15" x14ac:dyDescent="0.2">
      <c r="A16" s="18"/>
      <c r="C16" s="10" t="s">
        <v>18</v>
      </c>
      <c r="D16" s="8">
        <v>8496.2000000000007</v>
      </c>
      <c r="E16" s="8"/>
      <c r="F16" s="8">
        <v>202.89</v>
      </c>
      <c r="G16" s="8">
        <v>22883.16</v>
      </c>
      <c r="H16" s="8">
        <v>4352239.8899999997</v>
      </c>
      <c r="I16" s="8"/>
      <c r="J16" s="8"/>
      <c r="K16" s="8"/>
      <c r="L16" s="8"/>
      <c r="M16" s="2">
        <f t="shared" si="2"/>
        <v>4383822.1399999997</v>
      </c>
      <c r="N16" s="8">
        <v>0</v>
      </c>
      <c r="O16" s="2">
        <f t="shared" si="1"/>
        <v>4383822.1399999997</v>
      </c>
    </row>
    <row r="17" spans="1:15" x14ac:dyDescent="0.2">
      <c r="A17" s="18"/>
      <c r="C17" s="10" t="s">
        <v>19</v>
      </c>
      <c r="D17" s="8"/>
      <c r="E17" s="8"/>
      <c r="F17" s="8"/>
      <c r="G17" s="8"/>
      <c r="H17" s="8"/>
      <c r="I17" s="8"/>
      <c r="J17" s="8"/>
      <c r="K17" s="8"/>
      <c r="L17" s="8"/>
      <c r="M17" s="2">
        <f t="shared" si="2"/>
        <v>0</v>
      </c>
      <c r="N17" s="8">
        <v>0</v>
      </c>
      <c r="O17" s="2">
        <f t="shared" si="1"/>
        <v>0</v>
      </c>
    </row>
    <row r="18" spans="1:15" x14ac:dyDescent="0.2">
      <c r="A18" s="18"/>
      <c r="C18" s="10" t="s">
        <v>20</v>
      </c>
      <c r="D18" s="8"/>
      <c r="E18" s="8"/>
      <c r="F18" s="8"/>
      <c r="G18" s="8"/>
      <c r="H18" s="8"/>
      <c r="I18" s="8"/>
      <c r="J18" s="8"/>
      <c r="K18" s="8"/>
      <c r="L18" s="8"/>
      <c r="M18" s="2">
        <f t="shared" si="2"/>
        <v>0</v>
      </c>
      <c r="N18" s="8">
        <v>0</v>
      </c>
      <c r="O18" s="2">
        <f t="shared" si="1"/>
        <v>0</v>
      </c>
    </row>
    <row r="19" spans="1:15" x14ac:dyDescent="0.2">
      <c r="A19" s="18"/>
      <c r="C19" s="10" t="s">
        <v>21</v>
      </c>
      <c r="D19" s="8"/>
      <c r="E19" s="8"/>
      <c r="F19" s="8"/>
      <c r="G19" s="8"/>
      <c r="H19" s="8"/>
      <c r="I19" s="8"/>
      <c r="J19" s="8"/>
      <c r="K19" s="8"/>
      <c r="L19" s="8"/>
      <c r="M19" s="2">
        <f t="shared" si="2"/>
        <v>0</v>
      </c>
      <c r="N19" s="8">
        <v>0</v>
      </c>
      <c r="O19" s="2">
        <f t="shared" si="1"/>
        <v>0</v>
      </c>
    </row>
    <row r="20" spans="1:15" x14ac:dyDescent="0.2">
      <c r="A20" s="18"/>
      <c r="C20" s="14" t="s">
        <v>72</v>
      </c>
      <c r="D20" s="8">
        <v>1206442.3799999999</v>
      </c>
      <c r="E20" s="8">
        <v>56827.07</v>
      </c>
      <c r="F20" s="8">
        <v>6456378.3600000003</v>
      </c>
      <c r="G20" s="8">
        <v>14035535.289999999</v>
      </c>
      <c r="H20" s="8">
        <v>2082941.88</v>
      </c>
      <c r="I20" s="8">
        <v>3702.11</v>
      </c>
      <c r="J20" s="8"/>
      <c r="K20" s="8"/>
      <c r="L20" s="8"/>
      <c r="M20" s="2">
        <f t="shared" si="2"/>
        <v>23841827.09</v>
      </c>
      <c r="N20" s="8">
        <v>0</v>
      </c>
      <c r="O20" s="2">
        <f t="shared" si="1"/>
        <v>23841827.09</v>
      </c>
    </row>
    <row r="21" spans="1:15" x14ac:dyDescent="0.2">
      <c r="A21" s="18"/>
      <c r="B21" s="10" t="s">
        <v>22</v>
      </c>
      <c r="C21" s="10" t="s">
        <v>23</v>
      </c>
      <c r="D21" s="8">
        <v>1671564.48</v>
      </c>
      <c r="E21" s="8">
        <v>145993.42000000001</v>
      </c>
      <c r="F21" s="8">
        <v>6675969.1900000004</v>
      </c>
      <c r="G21" s="8">
        <v>16024083.52</v>
      </c>
      <c r="H21" s="8">
        <v>1416339.65</v>
      </c>
      <c r="I21" s="8">
        <v>2198.61</v>
      </c>
      <c r="J21" s="8"/>
      <c r="K21" s="8"/>
      <c r="L21" s="8"/>
      <c r="M21" s="2">
        <f t="shared" si="2"/>
        <v>25936148.869999997</v>
      </c>
      <c r="N21" s="8">
        <v>0</v>
      </c>
      <c r="O21" s="2">
        <f t="shared" si="1"/>
        <v>25936148.869999997</v>
      </c>
    </row>
    <row r="22" spans="1:15" x14ac:dyDescent="0.2">
      <c r="A22" s="18" t="s">
        <v>24</v>
      </c>
      <c r="C22" s="20" t="s">
        <v>25</v>
      </c>
      <c r="D22" s="3">
        <f t="shared" ref="D22:L22" si="5">D23+D24+D25+D26+D34</f>
        <v>14736949.26</v>
      </c>
      <c r="E22" s="3">
        <f t="shared" si="5"/>
        <v>590935.28</v>
      </c>
      <c r="F22" s="3">
        <f t="shared" si="5"/>
        <v>86803397.760000005</v>
      </c>
      <c r="G22" s="3">
        <f t="shared" si="5"/>
        <v>150766226.92000002</v>
      </c>
      <c r="H22" s="3">
        <f t="shared" si="5"/>
        <v>24773268.559999999</v>
      </c>
      <c r="I22" s="3">
        <f t="shared" si="5"/>
        <v>32315.13</v>
      </c>
      <c r="J22" s="3">
        <f t="shared" si="5"/>
        <v>0</v>
      </c>
      <c r="K22" s="3">
        <f t="shared" si="5"/>
        <v>0</v>
      </c>
      <c r="L22" s="3">
        <f t="shared" si="5"/>
        <v>0</v>
      </c>
      <c r="M22" s="3">
        <f>D22+E22+F22+G22+H22+I22+J22+K22+L22</f>
        <v>277703092.91000003</v>
      </c>
      <c r="N22" s="19"/>
      <c r="O22" s="3">
        <f t="shared" si="1"/>
        <v>277703092.91000003</v>
      </c>
    </row>
    <row r="23" spans="1:15" x14ac:dyDescent="0.2">
      <c r="A23" s="18"/>
      <c r="B23" s="10" t="s">
        <v>2</v>
      </c>
      <c r="C23" s="10" t="s">
        <v>26</v>
      </c>
      <c r="D23" s="8">
        <v>1282810.6299999999</v>
      </c>
      <c r="E23" s="8">
        <v>15000</v>
      </c>
      <c r="F23" s="8">
        <v>1687836.6</v>
      </c>
      <c r="G23" s="8">
        <v>3507085.57</v>
      </c>
      <c r="H23" s="8">
        <v>3320873.7</v>
      </c>
      <c r="I23" s="8"/>
      <c r="J23" s="8"/>
      <c r="K23" s="8"/>
      <c r="L23" s="8"/>
      <c r="M23" s="2">
        <f t="shared" si="2"/>
        <v>9813606.5</v>
      </c>
      <c r="N23" s="8">
        <v>0</v>
      </c>
      <c r="O23" s="2">
        <f t="shared" si="1"/>
        <v>9813606.5</v>
      </c>
    </row>
    <row r="24" spans="1:15" x14ac:dyDescent="0.2">
      <c r="A24" s="18"/>
      <c r="B24" s="10" t="s">
        <v>6</v>
      </c>
      <c r="C24" s="10" t="s">
        <v>27</v>
      </c>
      <c r="D24" s="8">
        <v>2293474.56</v>
      </c>
      <c r="E24" s="8">
        <v>322143.63</v>
      </c>
      <c r="F24" s="8">
        <v>11721819.539999999</v>
      </c>
      <c r="G24" s="8">
        <v>25276319.59</v>
      </c>
      <c r="H24" s="8">
        <v>3753312.87</v>
      </c>
      <c r="I24" s="8">
        <v>5711.64</v>
      </c>
      <c r="J24" s="8"/>
      <c r="K24" s="8"/>
      <c r="L24" s="8"/>
      <c r="M24" s="2">
        <f t="shared" si="2"/>
        <v>43372781.829999998</v>
      </c>
      <c r="N24" s="8">
        <v>0</v>
      </c>
      <c r="O24" s="2">
        <f t="shared" si="1"/>
        <v>43372781.829999998</v>
      </c>
    </row>
    <row r="25" spans="1:15" x14ac:dyDescent="0.2">
      <c r="A25" s="18"/>
      <c r="B25" s="10" t="s">
        <v>7</v>
      </c>
      <c r="C25" s="10" t="s">
        <v>28</v>
      </c>
      <c r="D25" s="8">
        <v>1430056.48</v>
      </c>
      <c r="E25" s="8">
        <v>0</v>
      </c>
      <c r="F25" s="8">
        <v>41383348.82</v>
      </c>
      <c r="G25" s="8">
        <v>53078910.439999998</v>
      </c>
      <c r="H25" s="8">
        <v>2276698.16</v>
      </c>
      <c r="I25" s="8"/>
      <c r="J25" s="8"/>
      <c r="K25" s="8"/>
      <c r="L25" s="8"/>
      <c r="M25" s="2">
        <f t="shared" si="2"/>
        <v>98169013.899999991</v>
      </c>
      <c r="N25" s="8">
        <v>0</v>
      </c>
      <c r="O25" s="2">
        <f t="shared" si="1"/>
        <v>98169013.899999991</v>
      </c>
    </row>
    <row r="26" spans="1:15" x14ac:dyDescent="0.2">
      <c r="A26" s="18"/>
      <c r="B26" s="10" t="s">
        <v>8</v>
      </c>
      <c r="C26" s="10" t="s">
        <v>29</v>
      </c>
      <c r="D26" s="3">
        <f t="shared" ref="D26:L26" si="6">D27+D28+D29+D30+D31+D32+D33</f>
        <v>9730607.5899999999</v>
      </c>
      <c r="E26" s="3">
        <f t="shared" si="6"/>
        <v>253791.65</v>
      </c>
      <c r="F26" s="3">
        <f t="shared" si="6"/>
        <v>32010392.800000001</v>
      </c>
      <c r="G26" s="3">
        <f t="shared" si="6"/>
        <v>68903911.320000008</v>
      </c>
      <c r="H26" s="3">
        <f t="shared" si="6"/>
        <v>15422383.829999998</v>
      </c>
      <c r="I26" s="3">
        <f t="shared" si="6"/>
        <v>26603.49</v>
      </c>
      <c r="J26" s="3">
        <f t="shared" si="6"/>
        <v>0</v>
      </c>
      <c r="K26" s="3">
        <f t="shared" si="6"/>
        <v>0</v>
      </c>
      <c r="L26" s="3">
        <f t="shared" si="6"/>
        <v>0</v>
      </c>
      <c r="M26" s="3">
        <f>D26+E26+F26+G26+H26+I26+J26+K26+L26</f>
        <v>126347690.68000001</v>
      </c>
      <c r="N26" s="19">
        <v>0</v>
      </c>
      <c r="O26" s="3">
        <f t="shared" si="1"/>
        <v>126347690.68000001</v>
      </c>
    </row>
    <row r="27" spans="1:15" x14ac:dyDescent="0.2">
      <c r="A27" s="18"/>
      <c r="C27" s="10" t="s">
        <v>10</v>
      </c>
      <c r="D27" s="8">
        <v>9575986.6699999999</v>
      </c>
      <c r="E27" s="8">
        <v>253791.65</v>
      </c>
      <c r="F27" s="8">
        <v>29778872.050000001</v>
      </c>
      <c r="G27" s="8">
        <v>65009340.140000001</v>
      </c>
      <c r="H27" s="8">
        <v>8550867.5999999996</v>
      </c>
      <c r="I27" s="8">
        <v>26603.49</v>
      </c>
      <c r="J27" s="8"/>
      <c r="K27" s="8"/>
      <c r="L27" s="8"/>
      <c r="M27" s="2">
        <f t="shared" si="2"/>
        <v>113195461.59999999</v>
      </c>
      <c r="N27" s="8">
        <v>0</v>
      </c>
      <c r="O27" s="2">
        <f t="shared" si="1"/>
        <v>113195461.59999999</v>
      </c>
    </row>
    <row r="28" spans="1:15" x14ac:dyDescent="0.2">
      <c r="A28" s="18"/>
      <c r="C28" s="10" t="s">
        <v>11</v>
      </c>
      <c r="D28" s="8">
        <v>154620.92000000001</v>
      </c>
      <c r="E28" s="8">
        <v>0</v>
      </c>
      <c r="F28" s="8">
        <v>2231520.75</v>
      </c>
      <c r="G28" s="8">
        <v>3894571.18</v>
      </c>
      <c r="H28" s="8">
        <v>6554857.7800000003</v>
      </c>
      <c r="I28" s="8"/>
      <c r="J28" s="8"/>
      <c r="K28" s="8"/>
      <c r="L28" s="8"/>
      <c r="M28" s="2">
        <f t="shared" si="2"/>
        <v>12835570.629999999</v>
      </c>
      <c r="N28" s="8">
        <v>0</v>
      </c>
      <c r="O28" s="2">
        <f t="shared" si="1"/>
        <v>12835570.629999999</v>
      </c>
    </row>
    <row r="29" spans="1:15" x14ac:dyDescent="0.2">
      <c r="A29" s="18"/>
      <c r="C29" s="14" t="s">
        <v>73</v>
      </c>
      <c r="D29" s="8"/>
      <c r="E29" s="8"/>
      <c r="F29" s="8"/>
      <c r="G29" s="8"/>
      <c r="H29" s="8">
        <v>316658.45</v>
      </c>
      <c r="I29" s="8"/>
      <c r="J29" s="8"/>
      <c r="K29" s="8"/>
      <c r="L29" s="8"/>
      <c r="M29" s="2">
        <f t="shared" si="2"/>
        <v>316658.45</v>
      </c>
      <c r="N29" s="8">
        <v>0</v>
      </c>
      <c r="O29" s="2">
        <f t="shared" si="1"/>
        <v>316658.45</v>
      </c>
    </row>
    <row r="30" spans="1:15" x14ac:dyDescent="0.2">
      <c r="A30" s="18"/>
      <c r="C30" s="10" t="s">
        <v>30</v>
      </c>
      <c r="D30" s="8"/>
      <c r="E30" s="8"/>
      <c r="F30" s="8"/>
      <c r="G30" s="8"/>
      <c r="H30" s="8"/>
      <c r="I30" s="8"/>
      <c r="J30" s="8"/>
      <c r="K30" s="8"/>
      <c r="L30" s="8"/>
      <c r="M30" s="2">
        <f t="shared" si="2"/>
        <v>0</v>
      </c>
      <c r="N30" s="8">
        <v>0</v>
      </c>
      <c r="O30" s="2">
        <f t="shared" si="1"/>
        <v>0</v>
      </c>
    </row>
    <row r="31" spans="1:15" x14ac:dyDescent="0.2">
      <c r="A31" s="18"/>
      <c r="C31" s="10" t="s">
        <v>31</v>
      </c>
      <c r="D31" s="8"/>
      <c r="E31" s="8"/>
      <c r="F31" s="8"/>
      <c r="G31" s="8"/>
      <c r="H31" s="8"/>
      <c r="I31" s="8"/>
      <c r="J31" s="8"/>
      <c r="K31" s="8"/>
      <c r="L31" s="8"/>
      <c r="M31" s="2">
        <f t="shared" si="2"/>
        <v>0</v>
      </c>
      <c r="N31" s="8">
        <v>0</v>
      </c>
      <c r="O31" s="2">
        <f t="shared" si="1"/>
        <v>0</v>
      </c>
    </row>
    <row r="32" spans="1:15" x14ac:dyDescent="0.2">
      <c r="A32" s="18"/>
      <c r="C32" s="10" t="s">
        <v>32</v>
      </c>
      <c r="D32" s="8"/>
      <c r="E32" s="8"/>
      <c r="F32" s="8"/>
      <c r="G32" s="8"/>
      <c r="H32" s="8"/>
      <c r="I32" s="8"/>
      <c r="J32" s="8"/>
      <c r="K32" s="8"/>
      <c r="L32" s="8"/>
      <c r="M32" s="2">
        <f t="shared" si="2"/>
        <v>0</v>
      </c>
      <c r="N32" s="8">
        <v>0</v>
      </c>
      <c r="O32" s="2">
        <f t="shared" si="1"/>
        <v>0</v>
      </c>
    </row>
    <row r="33" spans="1:16" x14ac:dyDescent="0.2">
      <c r="A33" s="18"/>
      <c r="C33" s="10" t="s">
        <v>33</v>
      </c>
      <c r="D33" s="8"/>
      <c r="E33" s="8"/>
      <c r="F33" s="8"/>
      <c r="G33" s="8"/>
      <c r="H33" s="8"/>
      <c r="I33" s="8"/>
      <c r="J33" s="8"/>
      <c r="K33" s="8"/>
      <c r="L33" s="8"/>
      <c r="M33" s="2">
        <f t="shared" si="2"/>
        <v>0</v>
      </c>
      <c r="N33" s="8">
        <v>0</v>
      </c>
      <c r="O33" s="2">
        <f t="shared" si="1"/>
        <v>0</v>
      </c>
    </row>
    <row r="34" spans="1:16" x14ac:dyDescent="0.2">
      <c r="A34" s="18"/>
      <c r="B34" s="10" t="s">
        <v>15</v>
      </c>
      <c r="C34" s="10" t="s">
        <v>34</v>
      </c>
      <c r="D34" s="8">
        <v>0</v>
      </c>
      <c r="E34" s="8">
        <v>0</v>
      </c>
      <c r="F34" s="8"/>
      <c r="G34" s="8">
        <v>0</v>
      </c>
      <c r="H34" s="8">
        <v>0</v>
      </c>
      <c r="I34" s="8">
        <v>0</v>
      </c>
      <c r="J34" s="8"/>
      <c r="K34" s="8"/>
      <c r="L34" s="8">
        <v>0</v>
      </c>
      <c r="M34" s="2">
        <f t="shared" si="2"/>
        <v>0</v>
      </c>
      <c r="N34" s="8">
        <v>0</v>
      </c>
      <c r="O34" s="2">
        <f t="shared" si="1"/>
        <v>0</v>
      </c>
    </row>
    <row r="35" spans="1:16" s="17" customFormat="1" x14ac:dyDescent="0.2">
      <c r="A35" s="21" t="s">
        <v>35</v>
      </c>
      <c r="B35" s="11"/>
      <c r="C35" s="22" t="s">
        <v>36</v>
      </c>
      <c r="D35" s="4">
        <f t="shared" ref="D35:O35" si="7">D3-D22</f>
        <v>9706227.1199999992</v>
      </c>
      <c r="E35" s="4">
        <f t="shared" si="7"/>
        <v>963362.55</v>
      </c>
      <c r="F35" s="4">
        <f t="shared" si="7"/>
        <v>-13800830.670000002</v>
      </c>
      <c r="G35" s="4">
        <f t="shared" si="7"/>
        <v>13014885.069999993</v>
      </c>
      <c r="H35" s="4">
        <f t="shared" si="7"/>
        <v>5264310.1700000018</v>
      </c>
      <c r="I35" s="4">
        <f t="shared" si="7"/>
        <v>1162.9899999999943</v>
      </c>
      <c r="J35" s="4">
        <f t="shared" si="7"/>
        <v>0</v>
      </c>
      <c r="K35" s="4">
        <f t="shared" si="7"/>
        <v>0</v>
      </c>
      <c r="L35" s="4">
        <f t="shared" si="7"/>
        <v>0</v>
      </c>
      <c r="M35" s="4">
        <f t="shared" si="7"/>
        <v>15149117.230000019</v>
      </c>
      <c r="N35" s="4">
        <f t="shared" si="7"/>
        <v>0</v>
      </c>
      <c r="O35" s="4">
        <f t="shared" si="7"/>
        <v>15149117.230000019</v>
      </c>
    </row>
    <row r="36" spans="1:16" x14ac:dyDescent="0.2">
      <c r="A36" s="16"/>
      <c r="B36" s="17"/>
      <c r="C36" s="20"/>
      <c r="D36" s="23"/>
      <c r="E36" s="23"/>
      <c r="F36" s="23"/>
      <c r="G36" s="23"/>
      <c r="H36" s="23"/>
      <c r="I36" s="23"/>
      <c r="J36" s="23"/>
      <c r="K36" s="23"/>
      <c r="L36" s="23"/>
      <c r="M36" s="5"/>
      <c r="N36" s="24"/>
      <c r="O36" s="5"/>
    </row>
    <row r="37" spans="1:16" x14ac:dyDescent="0.2">
      <c r="A37" s="18"/>
      <c r="C37" s="20"/>
      <c r="D37" s="23"/>
      <c r="E37" s="23"/>
      <c r="F37" s="23"/>
      <c r="G37" s="23"/>
      <c r="H37" s="23"/>
      <c r="I37" s="23"/>
      <c r="J37" s="23"/>
      <c r="K37" s="23"/>
      <c r="L37" s="23"/>
      <c r="M37" s="5"/>
      <c r="N37" s="24"/>
      <c r="O37" s="5"/>
    </row>
    <row r="38" spans="1:16" x14ac:dyDescent="0.2">
      <c r="A38" s="1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6" x14ac:dyDescent="0.2">
      <c r="A39" s="18" t="s">
        <v>41</v>
      </c>
      <c r="C39" s="20" t="s">
        <v>42</v>
      </c>
      <c r="D39" s="25"/>
      <c r="E39" s="25"/>
      <c r="F39" s="25"/>
      <c r="G39" s="26"/>
      <c r="H39" s="25"/>
      <c r="I39" s="25"/>
      <c r="J39" s="25"/>
      <c r="K39" s="25"/>
      <c r="L39" s="25"/>
      <c r="M39" s="3">
        <f>M40+M41+M42+M43+M44+M45</f>
        <v>54053251.140000001</v>
      </c>
      <c r="N39" s="7">
        <f>N40+N41+N42+N43+N44+N45</f>
        <v>0</v>
      </c>
      <c r="O39" s="3">
        <f>O40+O41+O42+O43+O44+O45</f>
        <v>54053251.140000001</v>
      </c>
      <c r="P39" s="35"/>
    </row>
    <row r="40" spans="1:16" s="29" customFormat="1" x14ac:dyDescent="0.2">
      <c r="A40" s="18"/>
      <c r="B40" s="10" t="s">
        <v>2</v>
      </c>
      <c r="C40" s="10" t="s">
        <v>43</v>
      </c>
      <c r="D40" s="6"/>
      <c r="E40" s="6"/>
      <c r="F40" s="6"/>
      <c r="G40" s="27"/>
      <c r="H40" s="6"/>
      <c r="I40" s="6"/>
      <c r="J40" s="6"/>
      <c r="K40" s="6"/>
      <c r="L40" s="6"/>
      <c r="M40" s="8">
        <v>34292975.600000001</v>
      </c>
      <c r="N40" s="8"/>
      <c r="O40" s="8">
        <v>34292975.600000001</v>
      </c>
      <c r="P40" s="36"/>
    </row>
    <row r="41" spans="1:16" s="29" customFormat="1" x14ac:dyDescent="0.2">
      <c r="A41" s="28"/>
      <c r="B41" s="29" t="s">
        <v>6</v>
      </c>
      <c r="C41" s="29" t="s">
        <v>44</v>
      </c>
      <c r="D41" s="30"/>
      <c r="E41" s="30"/>
      <c r="F41" s="30"/>
      <c r="G41" s="31"/>
      <c r="H41" s="30"/>
      <c r="I41" s="30"/>
      <c r="J41" s="30"/>
      <c r="K41" s="30"/>
      <c r="L41" s="30"/>
      <c r="M41" s="8">
        <v>12298900.93</v>
      </c>
      <c r="N41" s="32"/>
      <c r="O41" s="8">
        <v>12298900.93</v>
      </c>
      <c r="P41" s="36"/>
    </row>
    <row r="42" spans="1:16" x14ac:dyDescent="0.2">
      <c r="A42" s="28"/>
      <c r="B42" s="29" t="s">
        <v>7</v>
      </c>
      <c r="C42" s="29" t="s">
        <v>45</v>
      </c>
      <c r="D42" s="30"/>
      <c r="E42" s="30"/>
      <c r="F42" s="30"/>
      <c r="G42" s="31"/>
      <c r="H42" s="30"/>
      <c r="I42" s="30"/>
      <c r="J42" s="30"/>
      <c r="K42" s="30"/>
      <c r="L42" s="30"/>
      <c r="M42" s="8"/>
      <c r="N42" s="32"/>
      <c r="O42" s="8"/>
      <c r="P42" s="35"/>
    </row>
    <row r="43" spans="1:16" x14ac:dyDescent="0.2">
      <c r="A43" s="18"/>
      <c r="B43" s="10" t="s">
        <v>8</v>
      </c>
      <c r="C43" s="10" t="s">
        <v>46</v>
      </c>
      <c r="D43" s="6"/>
      <c r="E43" s="6"/>
      <c r="F43" s="6"/>
      <c r="G43" s="27"/>
      <c r="H43" s="6"/>
      <c r="I43" s="6"/>
      <c r="J43" s="6"/>
      <c r="K43" s="6"/>
      <c r="L43" s="6"/>
      <c r="M43" s="8"/>
      <c r="N43" s="8"/>
      <c r="O43" s="8"/>
      <c r="P43" s="35"/>
    </row>
    <row r="44" spans="1:16" x14ac:dyDescent="0.2">
      <c r="A44" s="18"/>
      <c r="B44" s="10" t="s">
        <v>15</v>
      </c>
      <c r="C44" s="10" t="s">
        <v>47</v>
      </c>
      <c r="D44" s="6"/>
      <c r="E44" s="6"/>
      <c r="F44" s="6"/>
      <c r="G44" s="27"/>
      <c r="H44" s="6"/>
      <c r="I44" s="6"/>
      <c r="J44" s="6"/>
      <c r="K44" s="6"/>
      <c r="L44" s="6"/>
      <c r="M44" s="8">
        <v>2279962.33</v>
      </c>
      <c r="N44" s="8"/>
      <c r="O44" s="8">
        <v>2279962.33</v>
      </c>
      <c r="P44" s="35"/>
    </row>
    <row r="45" spans="1:16" x14ac:dyDescent="0.2">
      <c r="A45" s="18"/>
      <c r="B45" s="10" t="s">
        <v>22</v>
      </c>
      <c r="C45" s="10" t="s">
        <v>34</v>
      </c>
      <c r="D45" s="6"/>
      <c r="E45" s="6"/>
      <c r="F45" s="6"/>
      <c r="G45" s="27"/>
      <c r="H45" s="6"/>
      <c r="I45" s="6"/>
      <c r="J45" s="6"/>
      <c r="K45" s="6"/>
      <c r="L45" s="6"/>
      <c r="M45" s="8">
        <f>15150.3+5166261.98</f>
        <v>5181412.28</v>
      </c>
      <c r="N45" s="8"/>
      <c r="O45" s="8">
        <f>15150.3+5166261.98</f>
        <v>5181412.28</v>
      </c>
      <c r="P45" s="35"/>
    </row>
    <row r="46" spans="1:16" x14ac:dyDescent="0.2">
      <c r="A46" s="18" t="s">
        <v>48</v>
      </c>
      <c r="C46" s="20" t="s">
        <v>49</v>
      </c>
      <c r="D46" s="25"/>
      <c r="E46" s="25"/>
      <c r="F46" s="25"/>
      <c r="G46" s="26"/>
      <c r="H46" s="25"/>
      <c r="I46" s="25"/>
      <c r="J46" s="25"/>
      <c r="K46" s="25"/>
      <c r="L46" s="25"/>
      <c r="M46" s="3">
        <f>M47+M48+M49+M50+M51+M52</f>
        <v>14267213.41</v>
      </c>
      <c r="N46" s="3">
        <f>N47+N48+N49+N50+N51+N52</f>
        <v>0</v>
      </c>
      <c r="O46" s="3">
        <f>O47+O48+O49+O50+O51+O52</f>
        <v>14267213.41</v>
      </c>
      <c r="P46" s="35"/>
    </row>
    <row r="47" spans="1:16" s="29" customFormat="1" x14ac:dyDescent="0.2">
      <c r="A47" s="18"/>
      <c r="B47" s="10" t="s">
        <v>2</v>
      </c>
      <c r="C47" s="10" t="s">
        <v>50</v>
      </c>
      <c r="D47" s="6"/>
      <c r="E47" s="6"/>
      <c r="F47" s="6"/>
      <c r="G47" s="6"/>
      <c r="H47" s="6"/>
      <c r="I47" s="6"/>
      <c r="J47" s="6"/>
      <c r="K47" s="6"/>
      <c r="L47" s="6"/>
      <c r="M47" s="8">
        <v>999645.75</v>
      </c>
      <c r="N47" s="8"/>
      <c r="O47" s="8">
        <v>999645.75</v>
      </c>
      <c r="P47" s="36"/>
    </row>
    <row r="48" spans="1:16" x14ac:dyDescent="0.2">
      <c r="A48" s="28"/>
      <c r="B48" s="29" t="s">
        <v>6</v>
      </c>
      <c r="C48" s="29" t="s">
        <v>51</v>
      </c>
      <c r="D48" s="30"/>
      <c r="E48" s="30"/>
      <c r="F48" s="30"/>
      <c r="G48" s="30"/>
      <c r="H48" s="30"/>
      <c r="I48" s="30"/>
      <c r="J48" s="30"/>
      <c r="K48" s="30"/>
      <c r="L48" s="30"/>
      <c r="M48" s="8">
        <v>0</v>
      </c>
      <c r="N48" s="8"/>
      <c r="O48" s="8">
        <v>0</v>
      </c>
      <c r="P48" s="35"/>
    </row>
    <row r="49" spans="1:16" x14ac:dyDescent="0.2">
      <c r="A49" s="18"/>
      <c r="B49" s="10" t="s">
        <v>7</v>
      </c>
      <c r="C49" s="10" t="s">
        <v>52</v>
      </c>
      <c r="D49" s="6"/>
      <c r="E49" s="6"/>
      <c r="F49" s="6"/>
      <c r="G49" s="6"/>
      <c r="H49" s="6"/>
      <c r="I49" s="6"/>
      <c r="J49" s="6"/>
      <c r="K49" s="6"/>
      <c r="L49" s="6"/>
      <c r="M49" s="8">
        <v>0</v>
      </c>
      <c r="N49" s="8"/>
      <c r="O49" s="8">
        <v>0</v>
      </c>
      <c r="P49" s="35"/>
    </row>
    <row r="50" spans="1:16" x14ac:dyDescent="0.2">
      <c r="A50" s="18"/>
      <c r="B50" s="10" t="s">
        <v>8</v>
      </c>
      <c r="C50" s="10" t="s">
        <v>53</v>
      </c>
      <c r="D50" s="6"/>
      <c r="E50" s="6"/>
      <c r="F50" s="6"/>
      <c r="G50" s="6"/>
      <c r="H50" s="6"/>
      <c r="I50" s="6"/>
      <c r="J50" s="6"/>
      <c r="K50" s="6"/>
      <c r="L50" s="6"/>
      <c r="M50" s="8">
        <v>0</v>
      </c>
      <c r="N50" s="8"/>
      <c r="O50" s="8">
        <v>0</v>
      </c>
      <c r="P50" s="35"/>
    </row>
    <row r="51" spans="1:16" x14ac:dyDescent="0.2">
      <c r="A51" s="18"/>
      <c r="B51" s="10" t="s">
        <v>15</v>
      </c>
      <c r="C51" s="10" t="s">
        <v>54</v>
      </c>
      <c r="D51" s="6"/>
      <c r="E51" s="6"/>
      <c r="F51" s="6"/>
      <c r="G51" s="6"/>
      <c r="H51" s="6"/>
      <c r="I51" s="6"/>
      <c r="J51" s="6"/>
      <c r="K51" s="6"/>
      <c r="L51" s="6"/>
      <c r="M51" s="8">
        <v>12698838.48</v>
      </c>
      <c r="N51" s="8"/>
      <c r="O51" s="8">
        <v>12698838.48</v>
      </c>
      <c r="P51" s="35"/>
    </row>
    <row r="52" spans="1:16" x14ac:dyDescent="0.2">
      <c r="A52" s="18"/>
      <c r="B52" s="10" t="s">
        <v>22</v>
      </c>
      <c r="C52" s="10" t="s">
        <v>23</v>
      </c>
      <c r="D52" s="6"/>
      <c r="E52" s="6"/>
      <c r="F52" s="6"/>
      <c r="G52" s="6"/>
      <c r="H52" s="6"/>
      <c r="I52" s="6"/>
      <c r="J52" s="6"/>
      <c r="K52" s="6"/>
      <c r="L52" s="6"/>
      <c r="M52" s="8">
        <v>568729.18000000005</v>
      </c>
      <c r="N52" s="8"/>
      <c r="O52" s="8">
        <v>568729.18000000005</v>
      </c>
      <c r="P52" s="35"/>
    </row>
    <row r="53" spans="1:16" x14ac:dyDescent="0.2">
      <c r="A53" s="18" t="s">
        <v>55</v>
      </c>
      <c r="C53" s="20" t="s">
        <v>56</v>
      </c>
      <c r="D53" s="25"/>
      <c r="E53" s="25"/>
      <c r="F53" s="25"/>
      <c r="G53" s="25"/>
      <c r="H53" s="25"/>
      <c r="I53" s="25"/>
      <c r="J53" s="25"/>
      <c r="K53" s="25"/>
      <c r="L53" s="25"/>
      <c r="M53" s="3">
        <f>M54+M55+M56</f>
        <v>5102934.1899999995</v>
      </c>
      <c r="N53" s="3">
        <f>N54+N55+N56</f>
        <v>0</v>
      </c>
      <c r="O53" s="3">
        <f>O54+O55+O56</f>
        <v>5102934.1899999995</v>
      </c>
      <c r="P53" s="35"/>
    </row>
    <row r="54" spans="1:16" s="29" customFormat="1" x14ac:dyDescent="0.2">
      <c r="A54" s="18"/>
      <c r="B54" s="10" t="s">
        <v>2</v>
      </c>
      <c r="C54" s="10" t="s">
        <v>57</v>
      </c>
      <c r="D54" s="6"/>
      <c r="E54" s="6"/>
      <c r="F54" s="6"/>
      <c r="G54" s="6"/>
      <c r="H54" s="6"/>
      <c r="I54" s="6"/>
      <c r="J54" s="6"/>
      <c r="K54" s="6"/>
      <c r="L54" s="6"/>
      <c r="M54" s="8">
        <v>27888.68</v>
      </c>
      <c r="N54" s="8"/>
      <c r="O54" s="8">
        <v>27888.68</v>
      </c>
      <c r="P54" s="36"/>
    </row>
    <row r="55" spans="1:16" x14ac:dyDescent="0.2">
      <c r="A55" s="28"/>
      <c r="B55" s="29" t="s">
        <v>6</v>
      </c>
      <c r="C55" s="29" t="s">
        <v>58</v>
      </c>
      <c r="D55" s="30"/>
      <c r="E55" s="30"/>
      <c r="F55" s="30"/>
      <c r="G55" s="30"/>
      <c r="H55" s="30"/>
      <c r="I55" s="30"/>
      <c r="J55" s="30"/>
      <c r="K55" s="30"/>
      <c r="L55" s="30"/>
      <c r="M55" s="8"/>
      <c r="N55" s="8"/>
      <c r="O55" s="8"/>
      <c r="P55" s="35"/>
    </row>
    <row r="56" spans="1:16" x14ac:dyDescent="0.2">
      <c r="A56" s="18"/>
      <c r="B56" s="10" t="s">
        <v>7</v>
      </c>
      <c r="C56" s="10" t="s">
        <v>59</v>
      </c>
      <c r="D56" s="6"/>
      <c r="E56" s="6"/>
      <c r="F56" s="6"/>
      <c r="G56" s="6"/>
      <c r="H56" s="6"/>
      <c r="I56" s="6"/>
      <c r="J56" s="6"/>
      <c r="K56" s="6"/>
      <c r="L56" s="6"/>
      <c r="M56" s="8">
        <v>5075045.51</v>
      </c>
      <c r="N56" s="8"/>
      <c r="O56" s="8">
        <v>5075045.51</v>
      </c>
      <c r="P56" s="35"/>
    </row>
    <row r="57" spans="1:16" x14ac:dyDescent="0.2">
      <c r="A57" s="61" t="s">
        <v>60</v>
      </c>
      <c r="B57" s="61"/>
      <c r="C57" s="61"/>
      <c r="D57" s="61"/>
      <c r="E57" s="4"/>
      <c r="F57" s="4"/>
      <c r="G57" s="4"/>
      <c r="H57" s="4"/>
      <c r="I57" s="4"/>
      <c r="J57" s="4"/>
      <c r="K57" s="4"/>
      <c r="L57" s="4"/>
      <c r="M57" s="9">
        <f>M35-M39+M46-M53</f>
        <v>-29739854.689999983</v>
      </c>
      <c r="N57" s="9">
        <f>N35-N39+N46-N53</f>
        <v>0</v>
      </c>
      <c r="O57" s="9">
        <f>O35-O39+O46-O53</f>
        <v>-29739854.689999983</v>
      </c>
      <c r="P57" s="35"/>
    </row>
    <row r="58" spans="1:16" x14ac:dyDescent="0.2">
      <c r="A58" s="37" t="s">
        <v>68</v>
      </c>
    </row>
    <row r="59" spans="1:16" x14ac:dyDescent="0.2">
      <c r="A59" s="37" t="s">
        <v>69</v>
      </c>
      <c r="M59" s="10">
        <v>-29739854.690000001</v>
      </c>
      <c r="O59" s="10">
        <v>-29739854.690000001</v>
      </c>
      <c r="P59" s="35"/>
    </row>
    <row r="60" spans="1:16" x14ac:dyDescent="0.2">
      <c r="A60" s="38" t="s">
        <v>70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1:16" x14ac:dyDescent="0.2">
      <c r="A61" s="39" t="s">
        <v>71</v>
      </c>
      <c r="M61" s="20">
        <f>M57-M60</f>
        <v>-29739854.689999983</v>
      </c>
      <c r="O61" s="20">
        <f>O57-O60</f>
        <v>-29739854.689999983</v>
      </c>
    </row>
  </sheetData>
  <mergeCells count="14">
    <mergeCell ref="B3:C3"/>
    <mergeCell ref="A57:D57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5FF50D65-6B08-4A8C-BA8F-246C077161FC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222E7-D564-4A54-9078-8B459F81EE72}">
  <dimension ref="A1:P61"/>
  <sheetViews>
    <sheetView topLeftCell="A31" workbookViewId="0">
      <selection activeCell="O59" sqref="O59"/>
    </sheetView>
  </sheetViews>
  <sheetFormatPr defaultRowHeight="12.75" x14ac:dyDescent="0.2"/>
  <cols>
    <col min="1" max="1" width="5.42578125" style="10" customWidth="1"/>
    <col min="2" max="2" width="2.42578125" style="10" customWidth="1"/>
    <col min="3" max="3" width="29.42578125" style="10" customWidth="1"/>
    <col min="4" max="4" width="15.5703125" style="10" customWidth="1"/>
    <col min="5" max="5" width="12.85546875" style="10" bestFit="1" customWidth="1"/>
    <col min="6" max="6" width="14.42578125" style="10" customWidth="1"/>
    <col min="7" max="8" width="14" style="10" bestFit="1" customWidth="1"/>
    <col min="9" max="9" width="13.28515625" style="10" bestFit="1" customWidth="1"/>
    <col min="10" max="11" width="9.28515625" style="10" bestFit="1" customWidth="1"/>
    <col min="12" max="12" width="10.28515625" style="10" bestFit="1" customWidth="1"/>
    <col min="13" max="13" width="13.7109375" style="10" customWidth="1"/>
    <col min="14" max="14" width="11.140625" style="10" customWidth="1"/>
    <col min="15" max="15" width="19.42578125" style="10" customWidth="1"/>
    <col min="16" max="16384" width="9.140625" style="10"/>
  </cols>
  <sheetData>
    <row r="1" spans="1:15" s="14" customFormat="1" x14ac:dyDescent="0.2">
      <c r="A1" s="13"/>
      <c r="C1" s="15" t="s">
        <v>101</v>
      </c>
      <c r="D1" s="62" t="s">
        <v>37</v>
      </c>
      <c r="E1" s="62" t="s">
        <v>38</v>
      </c>
      <c r="F1" s="62" t="s">
        <v>75</v>
      </c>
      <c r="G1" s="62" t="s">
        <v>74</v>
      </c>
      <c r="H1" s="62" t="s">
        <v>39</v>
      </c>
      <c r="I1" s="62" t="s">
        <v>40</v>
      </c>
      <c r="J1" s="62" t="s">
        <v>61</v>
      </c>
      <c r="K1" s="62" t="s">
        <v>66</v>
      </c>
      <c r="L1" s="62" t="s">
        <v>62</v>
      </c>
      <c r="M1" s="62" t="s">
        <v>63</v>
      </c>
      <c r="N1" s="62" t="s">
        <v>64</v>
      </c>
      <c r="O1" s="62" t="s">
        <v>65</v>
      </c>
    </row>
    <row r="2" spans="1:15" s="14" customFormat="1" x14ac:dyDescent="0.2">
      <c r="A2" s="13"/>
      <c r="B2" s="13"/>
      <c r="C2" s="33" t="s">
        <v>67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s="17" customFormat="1" x14ac:dyDescent="0.2">
      <c r="A3" s="13" t="s">
        <v>1</v>
      </c>
      <c r="B3" s="63" t="s">
        <v>0</v>
      </c>
      <c r="C3" s="63"/>
      <c r="D3" s="1">
        <f t="shared" ref="D3:N3" si="0">D4+D5+D6+D7+D14+D21</f>
        <v>56778279.090000004</v>
      </c>
      <c r="E3" s="1">
        <f t="shared" si="0"/>
        <v>407676.12</v>
      </c>
      <c r="F3" s="1">
        <f t="shared" si="0"/>
        <v>102705492.09999999</v>
      </c>
      <c r="G3" s="1">
        <f t="shared" si="0"/>
        <v>184318369.61000001</v>
      </c>
      <c r="H3" s="1">
        <f t="shared" si="0"/>
        <v>10515829.42</v>
      </c>
      <c r="I3" s="1">
        <f t="shared" si="0"/>
        <v>145013.40000000002</v>
      </c>
      <c r="J3" s="1">
        <f t="shared" si="0"/>
        <v>0</v>
      </c>
      <c r="K3" s="1">
        <f t="shared" si="0"/>
        <v>0</v>
      </c>
      <c r="L3" s="1">
        <f t="shared" si="0"/>
        <v>381818.05</v>
      </c>
      <c r="M3" s="1">
        <f>D3+E3+F3+G3+H3+I3+J3+K3+L3</f>
        <v>355252477.79000002</v>
      </c>
      <c r="N3" s="1">
        <f t="shared" si="0"/>
        <v>0</v>
      </c>
      <c r="O3" s="1">
        <f t="shared" ref="O3:O34" si="1">M3+N3</f>
        <v>355252477.79000002</v>
      </c>
    </row>
    <row r="4" spans="1:15" x14ac:dyDescent="0.2">
      <c r="A4" s="16"/>
      <c r="B4" s="17" t="s">
        <v>2</v>
      </c>
      <c r="C4" s="17" t="s">
        <v>4</v>
      </c>
      <c r="D4" s="8">
        <v>22008172.640000001</v>
      </c>
      <c r="E4" s="8">
        <v>264479.87</v>
      </c>
      <c r="F4" s="8">
        <v>48315457</v>
      </c>
      <c r="G4" s="8">
        <v>94517911.010000005</v>
      </c>
      <c r="H4" s="8">
        <v>5119066.8899999997</v>
      </c>
      <c r="I4" s="8">
        <v>88336</v>
      </c>
      <c r="J4" s="34">
        <v>0</v>
      </c>
      <c r="K4" s="34">
        <v>0</v>
      </c>
      <c r="L4" s="8">
        <v>149648.81</v>
      </c>
      <c r="M4" s="2">
        <f>D4+E4+F4+G4+H4+I4+J4+K4+L4</f>
        <v>170463072.22</v>
      </c>
      <c r="N4" s="8">
        <v>0</v>
      </c>
      <c r="O4" s="2">
        <f t="shared" si="1"/>
        <v>170463072.22</v>
      </c>
    </row>
    <row r="5" spans="1:15" x14ac:dyDescent="0.2">
      <c r="A5" s="18"/>
      <c r="B5" s="10" t="s">
        <v>6</v>
      </c>
      <c r="C5" s="10" t="s">
        <v>3</v>
      </c>
      <c r="D5" s="8">
        <v>1940519.03</v>
      </c>
      <c r="E5" s="8">
        <v>45474.92</v>
      </c>
      <c r="F5" s="8">
        <v>3986062.08</v>
      </c>
      <c r="G5" s="8">
        <v>4806421.8899999997</v>
      </c>
      <c r="H5" s="8">
        <v>548575.17000000004</v>
      </c>
      <c r="I5" s="8">
        <v>9416.76</v>
      </c>
      <c r="J5" s="8">
        <v>0</v>
      </c>
      <c r="K5" s="8">
        <v>0</v>
      </c>
      <c r="L5" s="8">
        <v>0</v>
      </c>
      <c r="M5" s="2">
        <f t="shared" ref="M5:M34" si="2">D5+E5+F5+G5+H5+I5+J5+K5+L5</f>
        <v>11336469.85</v>
      </c>
      <c r="N5" s="8">
        <v>0</v>
      </c>
      <c r="O5" s="2">
        <f t="shared" si="1"/>
        <v>11336469.85</v>
      </c>
    </row>
    <row r="6" spans="1:15" x14ac:dyDescent="0.2">
      <c r="A6" s="18"/>
      <c r="B6" s="10" t="s">
        <v>7</v>
      </c>
      <c r="C6" s="10" t="s">
        <v>5</v>
      </c>
      <c r="D6" s="8">
        <v>901588.93</v>
      </c>
      <c r="E6" s="8">
        <v>5779.5</v>
      </c>
      <c r="F6" s="8">
        <v>10717342.710000001</v>
      </c>
      <c r="G6" s="8">
        <v>13434294.109999999</v>
      </c>
      <c r="H6" s="8">
        <v>7050</v>
      </c>
      <c r="I6" s="8">
        <v>0</v>
      </c>
      <c r="J6" s="8">
        <v>0</v>
      </c>
      <c r="K6" s="8">
        <v>0</v>
      </c>
      <c r="L6" s="8">
        <v>9992.18</v>
      </c>
      <c r="M6" s="2">
        <f t="shared" si="2"/>
        <v>25076047.43</v>
      </c>
      <c r="N6" s="8">
        <v>0</v>
      </c>
      <c r="O6" s="2">
        <f t="shared" si="1"/>
        <v>25076047.43</v>
      </c>
    </row>
    <row r="7" spans="1:15" x14ac:dyDescent="0.2">
      <c r="A7" s="18"/>
      <c r="B7" s="10" t="s">
        <v>8</v>
      </c>
      <c r="C7" s="10" t="s">
        <v>9</v>
      </c>
      <c r="D7" s="3">
        <f t="shared" ref="D7:L7" si="3">D8+D9+D10+D11+D12+D13</f>
        <v>13364555.850000001</v>
      </c>
      <c r="E7" s="3">
        <f t="shared" si="3"/>
        <v>27093</v>
      </c>
      <c r="F7" s="3">
        <f t="shared" si="3"/>
        <v>12751248.279999999</v>
      </c>
      <c r="G7" s="3">
        <f t="shared" si="3"/>
        <v>29033428.219999999</v>
      </c>
      <c r="H7" s="3">
        <f t="shared" si="3"/>
        <v>1186823.51</v>
      </c>
      <c r="I7" s="3">
        <f t="shared" si="3"/>
        <v>22997.24</v>
      </c>
      <c r="J7" s="3">
        <f t="shared" si="3"/>
        <v>0</v>
      </c>
      <c r="K7" s="3">
        <f t="shared" si="3"/>
        <v>0</v>
      </c>
      <c r="L7" s="3">
        <f t="shared" si="3"/>
        <v>10568.91</v>
      </c>
      <c r="M7" s="3">
        <f>D7+E7+F7+G7+H7+I7+J7+K7+L7</f>
        <v>56396715.009999998</v>
      </c>
      <c r="N7" s="19">
        <v>0</v>
      </c>
      <c r="O7" s="3">
        <f t="shared" si="1"/>
        <v>56396715.009999998</v>
      </c>
    </row>
    <row r="8" spans="1:15" x14ac:dyDescent="0.2">
      <c r="A8" s="18"/>
      <c r="C8" s="10" t="s">
        <v>10</v>
      </c>
      <c r="D8" s="8">
        <v>6818506.3600000003</v>
      </c>
      <c r="E8" s="8">
        <v>15197.23</v>
      </c>
      <c r="F8" s="8">
        <v>12482893.449999999</v>
      </c>
      <c r="G8" s="8">
        <v>31093773.77</v>
      </c>
      <c r="H8" s="8">
        <v>1577114.18</v>
      </c>
      <c r="I8" s="8">
        <v>23913.25</v>
      </c>
      <c r="J8" s="8">
        <v>0</v>
      </c>
      <c r="K8" s="8">
        <v>0</v>
      </c>
      <c r="L8" s="8">
        <v>14940.81</v>
      </c>
      <c r="M8" s="2">
        <f t="shared" si="2"/>
        <v>52026339.050000004</v>
      </c>
      <c r="N8" s="8">
        <v>0</v>
      </c>
      <c r="O8" s="2">
        <f t="shared" si="1"/>
        <v>52026339.050000004</v>
      </c>
    </row>
    <row r="9" spans="1:15" x14ac:dyDescent="0.2">
      <c r="A9" s="18"/>
      <c r="C9" s="10" t="s">
        <v>11</v>
      </c>
      <c r="D9" s="8">
        <v>6746313.9400000004</v>
      </c>
      <c r="E9" s="8">
        <v>14000</v>
      </c>
      <c r="F9" s="8">
        <v>2071202.33</v>
      </c>
      <c r="G9" s="8">
        <v>2170007.86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2">
        <f t="shared" si="2"/>
        <v>11001524.129999999</v>
      </c>
      <c r="N9" s="8">
        <v>0</v>
      </c>
      <c r="O9" s="2">
        <f t="shared" si="1"/>
        <v>11001524.129999999</v>
      </c>
    </row>
    <row r="10" spans="1:15" x14ac:dyDescent="0.2">
      <c r="A10" s="18"/>
      <c r="C10" s="10" t="s">
        <v>12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2">
        <f t="shared" si="2"/>
        <v>0</v>
      </c>
      <c r="N10" s="8">
        <v>0</v>
      </c>
      <c r="O10" s="2">
        <f t="shared" si="1"/>
        <v>0</v>
      </c>
    </row>
    <row r="11" spans="1:15" x14ac:dyDescent="0.2">
      <c r="A11" s="18"/>
      <c r="C11" s="10" t="s">
        <v>13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2">
        <f t="shared" si="2"/>
        <v>0</v>
      </c>
      <c r="N11" s="8">
        <v>0</v>
      </c>
      <c r="O11" s="2">
        <f t="shared" si="1"/>
        <v>0</v>
      </c>
    </row>
    <row r="12" spans="1:15" x14ac:dyDescent="0.2">
      <c r="A12" s="18"/>
      <c r="C12" s="10" t="s">
        <v>14</v>
      </c>
      <c r="D12" s="8"/>
      <c r="E12" s="8"/>
      <c r="F12" s="8"/>
      <c r="G12" s="8"/>
      <c r="H12" s="8"/>
      <c r="I12" s="8"/>
      <c r="J12" s="8"/>
      <c r="K12" s="8"/>
      <c r="L12" s="8"/>
      <c r="M12" s="2">
        <f t="shared" si="2"/>
        <v>0</v>
      </c>
      <c r="N12" s="8">
        <v>0</v>
      </c>
      <c r="O12" s="2">
        <f t="shared" si="1"/>
        <v>0</v>
      </c>
    </row>
    <row r="13" spans="1:15" x14ac:dyDescent="0.2">
      <c r="A13" s="18"/>
      <c r="C13" s="14" t="s">
        <v>76</v>
      </c>
      <c r="D13" s="8">
        <v>-200264.45</v>
      </c>
      <c r="E13" s="8">
        <v>-2104.23</v>
      </c>
      <c r="F13" s="8">
        <v>-1802847.5</v>
      </c>
      <c r="G13" s="8">
        <v>-4230353.41</v>
      </c>
      <c r="H13" s="8">
        <v>-390290.67</v>
      </c>
      <c r="I13" s="8">
        <v>-916.01</v>
      </c>
      <c r="J13" s="8">
        <v>0</v>
      </c>
      <c r="K13" s="8">
        <v>0</v>
      </c>
      <c r="L13" s="8">
        <v>-4371.8999999999996</v>
      </c>
      <c r="M13" s="2">
        <f t="shared" si="2"/>
        <v>-6631148.1699999999</v>
      </c>
      <c r="N13" s="8">
        <v>0</v>
      </c>
      <c r="O13" s="2">
        <f t="shared" si="1"/>
        <v>-6631148.1699999999</v>
      </c>
    </row>
    <row r="14" spans="1:15" ht="14.25" customHeight="1" x14ac:dyDescent="0.2">
      <c r="A14" s="18"/>
      <c r="B14" s="10" t="s">
        <v>15</v>
      </c>
      <c r="C14" s="10" t="s">
        <v>16</v>
      </c>
      <c r="D14" s="3">
        <f t="shared" ref="D14:L14" si="4">D15+D16+D17+D18+D19+D20</f>
        <v>15990331.810000002</v>
      </c>
      <c r="E14" s="3">
        <f t="shared" si="4"/>
        <v>7328.5</v>
      </c>
      <c r="F14" s="3">
        <f t="shared" si="4"/>
        <v>15252768.870000001</v>
      </c>
      <c r="G14" s="3">
        <f t="shared" si="4"/>
        <v>26781123.380000003</v>
      </c>
      <c r="H14" s="3">
        <f t="shared" si="4"/>
        <v>2108185.02</v>
      </c>
      <c r="I14" s="3">
        <f t="shared" si="4"/>
        <v>12106.89</v>
      </c>
      <c r="J14" s="3">
        <f t="shared" si="4"/>
        <v>0</v>
      </c>
      <c r="K14" s="3">
        <f t="shared" si="4"/>
        <v>0</v>
      </c>
      <c r="L14" s="3">
        <f t="shared" si="4"/>
        <v>63034.630000000005</v>
      </c>
      <c r="M14" s="3">
        <f>D14+E14+F14+G14+H14+I14+J14+K14+L14</f>
        <v>60214879.100000009</v>
      </c>
      <c r="N14" s="19">
        <v>0</v>
      </c>
      <c r="O14" s="3">
        <f t="shared" si="1"/>
        <v>60214879.100000009</v>
      </c>
    </row>
    <row r="15" spans="1:15" x14ac:dyDescent="0.2">
      <c r="A15" s="18"/>
      <c r="C15" s="10" t="s">
        <v>17</v>
      </c>
      <c r="D15" s="8">
        <v>3496563.38</v>
      </c>
      <c r="E15" s="8">
        <v>4401.42</v>
      </c>
      <c r="F15" s="8">
        <v>7844858.9699999997</v>
      </c>
      <c r="G15" s="8">
        <v>15641826.720000001</v>
      </c>
      <c r="H15" s="8">
        <v>1527503.56</v>
      </c>
      <c r="I15" s="8">
        <v>7484.94</v>
      </c>
      <c r="J15" s="8">
        <v>0</v>
      </c>
      <c r="K15" s="8">
        <v>0</v>
      </c>
      <c r="L15" s="8">
        <v>15059.32</v>
      </c>
      <c r="M15" s="2">
        <f t="shared" si="2"/>
        <v>28537698.310000002</v>
      </c>
      <c r="N15" s="8">
        <v>0</v>
      </c>
      <c r="O15" s="2">
        <f t="shared" si="1"/>
        <v>28537698.310000002</v>
      </c>
    </row>
    <row r="16" spans="1:15" x14ac:dyDescent="0.2">
      <c r="A16" s="18"/>
      <c r="C16" s="10" t="s">
        <v>18</v>
      </c>
      <c r="D16" s="8">
        <v>11100418.810000001</v>
      </c>
      <c r="E16" s="8">
        <v>0</v>
      </c>
      <c r="F16" s="8">
        <v>2243382.86</v>
      </c>
      <c r="G16" s="8">
        <v>1574278.29</v>
      </c>
      <c r="H16" s="8">
        <v>0</v>
      </c>
      <c r="I16" s="8">
        <v>0</v>
      </c>
      <c r="J16" s="8">
        <v>0</v>
      </c>
      <c r="K16" s="8">
        <v>0</v>
      </c>
      <c r="L16" s="8">
        <v>41522.870000000003</v>
      </c>
      <c r="M16" s="2">
        <f t="shared" si="2"/>
        <v>14959602.83</v>
      </c>
      <c r="N16" s="8">
        <v>0</v>
      </c>
      <c r="O16" s="2">
        <f t="shared" si="1"/>
        <v>14959602.83</v>
      </c>
    </row>
    <row r="17" spans="1:15" x14ac:dyDescent="0.2">
      <c r="A17" s="18"/>
      <c r="C17" s="10" t="s">
        <v>19</v>
      </c>
      <c r="D17" s="8">
        <v>1393349.62</v>
      </c>
      <c r="E17" s="8">
        <v>2927.08</v>
      </c>
      <c r="F17" s="8">
        <v>5164527.04</v>
      </c>
      <c r="G17" s="8">
        <v>9565018.3699999992</v>
      </c>
      <c r="H17" s="8">
        <v>580681.46</v>
      </c>
      <c r="I17" s="8">
        <v>4621.95</v>
      </c>
      <c r="J17" s="8">
        <v>0</v>
      </c>
      <c r="K17" s="8">
        <v>0</v>
      </c>
      <c r="L17" s="8">
        <v>6452.44</v>
      </c>
      <c r="M17" s="2">
        <f t="shared" si="2"/>
        <v>16717577.959999999</v>
      </c>
      <c r="N17" s="8">
        <v>0</v>
      </c>
      <c r="O17" s="2">
        <f t="shared" si="1"/>
        <v>16717577.959999999</v>
      </c>
    </row>
    <row r="18" spans="1:15" x14ac:dyDescent="0.2">
      <c r="A18" s="18"/>
      <c r="C18" s="10" t="s">
        <v>20</v>
      </c>
      <c r="D18" s="8"/>
      <c r="E18" s="8"/>
      <c r="F18" s="8"/>
      <c r="G18" s="8"/>
      <c r="H18" s="8"/>
      <c r="I18" s="8"/>
      <c r="J18" s="8"/>
      <c r="K18" s="8"/>
      <c r="L18" s="8"/>
      <c r="M18" s="2">
        <f t="shared" si="2"/>
        <v>0</v>
      </c>
      <c r="N18" s="8">
        <v>0</v>
      </c>
      <c r="O18" s="2">
        <f t="shared" si="1"/>
        <v>0</v>
      </c>
    </row>
    <row r="19" spans="1:15" x14ac:dyDescent="0.2">
      <c r="A19" s="18"/>
      <c r="C19" s="10" t="s">
        <v>21</v>
      </c>
      <c r="D19" s="8"/>
      <c r="E19" s="8"/>
      <c r="F19" s="8"/>
      <c r="G19" s="8"/>
      <c r="H19" s="8"/>
      <c r="I19" s="8"/>
      <c r="J19" s="8"/>
      <c r="K19" s="8"/>
      <c r="L19" s="8"/>
      <c r="M19" s="2">
        <f t="shared" si="2"/>
        <v>0</v>
      </c>
      <c r="N19" s="8">
        <v>0</v>
      </c>
      <c r="O19" s="2">
        <f t="shared" si="1"/>
        <v>0</v>
      </c>
    </row>
    <row r="20" spans="1:15" x14ac:dyDescent="0.2">
      <c r="A20" s="18"/>
      <c r="C20" s="14" t="s">
        <v>72</v>
      </c>
      <c r="D20" s="8"/>
      <c r="E20" s="8"/>
      <c r="F20" s="8"/>
      <c r="G20" s="8"/>
      <c r="H20" s="8"/>
      <c r="I20" s="8"/>
      <c r="J20" s="8"/>
      <c r="K20" s="8"/>
      <c r="L20" s="8"/>
      <c r="M20" s="2">
        <f t="shared" si="2"/>
        <v>0</v>
      </c>
      <c r="N20" s="8">
        <v>0</v>
      </c>
      <c r="O20" s="2">
        <f t="shared" si="1"/>
        <v>0</v>
      </c>
    </row>
    <row r="21" spans="1:15" x14ac:dyDescent="0.2">
      <c r="A21" s="18"/>
      <c r="B21" s="10" t="s">
        <v>22</v>
      </c>
      <c r="C21" s="10" t="s">
        <v>23</v>
      </c>
      <c r="D21" s="8">
        <v>2573110.83</v>
      </c>
      <c r="E21" s="8">
        <v>57520.33</v>
      </c>
      <c r="F21" s="8">
        <v>11682613.16</v>
      </c>
      <c r="G21" s="8">
        <v>15745191</v>
      </c>
      <c r="H21" s="8">
        <v>1546128.83</v>
      </c>
      <c r="I21" s="8">
        <v>12156.51</v>
      </c>
      <c r="J21" s="8">
        <v>0</v>
      </c>
      <c r="K21" s="8">
        <v>0</v>
      </c>
      <c r="L21" s="8">
        <v>148573.51999999999</v>
      </c>
      <c r="M21" s="2">
        <f t="shared" si="2"/>
        <v>31765294.18</v>
      </c>
      <c r="N21" s="8">
        <v>0</v>
      </c>
      <c r="O21" s="2">
        <f t="shared" si="1"/>
        <v>31765294.18</v>
      </c>
    </row>
    <row r="22" spans="1:15" x14ac:dyDescent="0.2">
      <c r="A22" s="18" t="s">
        <v>24</v>
      </c>
      <c r="C22" s="20" t="s">
        <v>25</v>
      </c>
      <c r="D22" s="3">
        <f t="shared" ref="D22:L22" si="5">D23+D24+D25+D26+D34</f>
        <v>53657560.629999995</v>
      </c>
      <c r="E22" s="3">
        <f t="shared" si="5"/>
        <v>237212.44</v>
      </c>
      <c r="F22" s="3">
        <f t="shared" si="5"/>
        <v>99248337.090000004</v>
      </c>
      <c r="G22" s="3">
        <f t="shared" si="5"/>
        <v>160120433.88</v>
      </c>
      <c r="H22" s="3">
        <f t="shared" si="5"/>
        <v>7700252.959999999</v>
      </c>
      <c r="I22" s="3">
        <f t="shared" si="5"/>
        <v>77158.44</v>
      </c>
      <c r="J22" s="3">
        <f t="shared" si="5"/>
        <v>0</v>
      </c>
      <c r="K22" s="3">
        <f t="shared" si="5"/>
        <v>0</v>
      </c>
      <c r="L22" s="3">
        <f t="shared" si="5"/>
        <v>266147.56</v>
      </c>
      <c r="M22" s="3">
        <f>D22+E22+F22+G22+H22+I22+J22+K22+L22</f>
        <v>321307102.99999994</v>
      </c>
      <c r="N22" s="19"/>
      <c r="O22" s="3">
        <f t="shared" si="1"/>
        <v>321307102.99999994</v>
      </c>
    </row>
    <row r="23" spans="1:15" x14ac:dyDescent="0.2">
      <c r="A23" s="18"/>
      <c r="B23" s="10" t="s">
        <v>2</v>
      </c>
      <c r="C23" s="10" t="s">
        <v>26</v>
      </c>
      <c r="D23" s="8">
        <v>10562798.550000001</v>
      </c>
      <c r="E23" s="8">
        <v>138812.82</v>
      </c>
      <c r="F23" s="8">
        <v>14906024.01</v>
      </c>
      <c r="G23" s="8">
        <v>29750949.52</v>
      </c>
      <c r="H23" s="8">
        <v>3151849.83</v>
      </c>
      <c r="I23" s="8">
        <v>26500.65</v>
      </c>
      <c r="J23" s="8">
        <v>0</v>
      </c>
      <c r="K23" s="8">
        <v>0</v>
      </c>
      <c r="L23" s="8">
        <v>149648.81</v>
      </c>
      <c r="M23" s="2">
        <f t="shared" si="2"/>
        <v>58686584.190000005</v>
      </c>
      <c r="N23" s="8">
        <v>0</v>
      </c>
      <c r="O23" s="2">
        <f t="shared" si="1"/>
        <v>58686584.190000005</v>
      </c>
    </row>
    <row r="24" spans="1:15" x14ac:dyDescent="0.2">
      <c r="A24" s="18"/>
      <c r="B24" s="10" t="s">
        <v>6</v>
      </c>
      <c r="C24" s="10" t="s">
        <v>27</v>
      </c>
      <c r="D24" s="8">
        <v>2808736.9</v>
      </c>
      <c r="E24" s="8">
        <v>60565.88</v>
      </c>
      <c r="F24" s="8">
        <v>9660448.8499999996</v>
      </c>
      <c r="G24" s="8">
        <v>18039164.34</v>
      </c>
      <c r="H24" s="8">
        <v>1155620.19</v>
      </c>
      <c r="I24" s="8">
        <v>19208.21</v>
      </c>
      <c r="J24" s="8">
        <v>0</v>
      </c>
      <c r="K24" s="8">
        <v>0</v>
      </c>
      <c r="L24" s="8">
        <v>34378.21</v>
      </c>
      <c r="M24" s="2">
        <f t="shared" si="2"/>
        <v>31778122.580000002</v>
      </c>
      <c r="N24" s="8">
        <v>0</v>
      </c>
      <c r="O24" s="2">
        <f t="shared" si="1"/>
        <v>31778122.580000002</v>
      </c>
    </row>
    <row r="25" spans="1:15" x14ac:dyDescent="0.2">
      <c r="A25" s="18"/>
      <c r="B25" s="10" t="s">
        <v>7</v>
      </c>
      <c r="C25" s="10" t="s">
        <v>28</v>
      </c>
      <c r="D25" s="8">
        <v>2997129.69</v>
      </c>
      <c r="E25" s="8">
        <v>19265</v>
      </c>
      <c r="F25" s="8">
        <v>35535069.289999999</v>
      </c>
      <c r="G25" s="8">
        <v>44588048.859999999</v>
      </c>
      <c r="H25" s="8">
        <v>23500</v>
      </c>
      <c r="I25" s="8"/>
      <c r="J25" s="8">
        <v>0</v>
      </c>
      <c r="K25" s="8">
        <v>0</v>
      </c>
      <c r="L25" s="8">
        <v>9992.18</v>
      </c>
      <c r="M25" s="2">
        <f t="shared" si="2"/>
        <v>83173005.020000011</v>
      </c>
      <c r="N25" s="8">
        <v>0</v>
      </c>
      <c r="O25" s="2">
        <f t="shared" si="1"/>
        <v>83173005.020000011</v>
      </c>
    </row>
    <row r="26" spans="1:15" x14ac:dyDescent="0.2">
      <c r="A26" s="18"/>
      <c r="B26" s="10" t="s">
        <v>8</v>
      </c>
      <c r="C26" s="10" t="s">
        <v>29</v>
      </c>
      <c r="D26" s="3">
        <f t="shared" ref="D26:L26" si="6">D27+D28+D29+D30+D31+D32+D33</f>
        <v>37288895.489999995</v>
      </c>
      <c r="E26" s="3">
        <f t="shared" si="6"/>
        <v>18568.740000000002</v>
      </c>
      <c r="F26" s="3">
        <f t="shared" si="6"/>
        <v>39146794.939999998</v>
      </c>
      <c r="G26" s="3">
        <f t="shared" si="6"/>
        <v>67742271.159999996</v>
      </c>
      <c r="H26" s="3">
        <f t="shared" si="6"/>
        <v>3369282.94</v>
      </c>
      <c r="I26" s="3">
        <f t="shared" si="6"/>
        <v>31449.58</v>
      </c>
      <c r="J26" s="3">
        <f t="shared" si="6"/>
        <v>0</v>
      </c>
      <c r="K26" s="3">
        <f t="shared" si="6"/>
        <v>0</v>
      </c>
      <c r="L26" s="3">
        <f t="shared" si="6"/>
        <v>72128.36</v>
      </c>
      <c r="M26" s="3">
        <f>D26+E26+F26+G26+H26+I26+J26+K26+L26</f>
        <v>147669391.21000001</v>
      </c>
      <c r="N26" s="19">
        <v>0</v>
      </c>
      <c r="O26" s="3">
        <f t="shared" si="1"/>
        <v>147669391.21000001</v>
      </c>
    </row>
    <row r="27" spans="1:15" x14ac:dyDescent="0.2">
      <c r="A27" s="18"/>
      <c r="C27" s="10" t="s">
        <v>10</v>
      </c>
      <c r="D27" s="8">
        <v>12710398.6</v>
      </c>
      <c r="E27" s="8">
        <v>16587.97</v>
      </c>
      <c r="F27" s="8">
        <v>29559804.949999999</v>
      </c>
      <c r="G27" s="8">
        <v>58221010.509999998</v>
      </c>
      <c r="H27" s="8">
        <v>3250351.34</v>
      </c>
      <c r="I27" s="8">
        <v>28746.84</v>
      </c>
      <c r="J27" s="8">
        <v>0</v>
      </c>
      <c r="K27" s="8">
        <v>0</v>
      </c>
      <c r="L27" s="8">
        <v>30605.49</v>
      </c>
      <c r="M27" s="2">
        <f t="shared" si="2"/>
        <v>103817505.7</v>
      </c>
      <c r="N27" s="8">
        <v>0</v>
      </c>
      <c r="O27" s="2">
        <f t="shared" si="1"/>
        <v>103817505.7</v>
      </c>
    </row>
    <row r="28" spans="1:15" x14ac:dyDescent="0.2">
      <c r="A28" s="18"/>
      <c r="C28" s="10" t="s">
        <v>11</v>
      </c>
      <c r="D28" s="8">
        <v>23388999.449999999</v>
      </c>
      <c r="E28" s="8">
        <v>0</v>
      </c>
      <c r="F28" s="8">
        <v>7429642.3799999999</v>
      </c>
      <c r="G28" s="8">
        <v>5247590.95</v>
      </c>
      <c r="H28" s="8">
        <v>0</v>
      </c>
      <c r="I28" s="8">
        <v>0</v>
      </c>
      <c r="J28" s="8">
        <v>0</v>
      </c>
      <c r="K28" s="8">
        <v>0</v>
      </c>
      <c r="L28" s="8">
        <v>41522.870000000003</v>
      </c>
      <c r="M28" s="2">
        <f t="shared" si="2"/>
        <v>36107755.649999999</v>
      </c>
      <c r="N28" s="8">
        <v>0</v>
      </c>
      <c r="O28" s="2">
        <f t="shared" si="1"/>
        <v>36107755.649999999</v>
      </c>
    </row>
    <row r="29" spans="1:15" x14ac:dyDescent="0.2">
      <c r="A29" s="18"/>
      <c r="C29" s="14" t="s">
        <v>73</v>
      </c>
      <c r="D29" s="8">
        <v>1189497.44</v>
      </c>
      <c r="E29" s="8">
        <v>1980.77</v>
      </c>
      <c r="F29" s="8">
        <v>2157347.61</v>
      </c>
      <c r="G29" s="8">
        <v>4273669.7</v>
      </c>
      <c r="H29" s="8">
        <v>118931.6</v>
      </c>
      <c r="I29" s="8">
        <v>2702.74</v>
      </c>
      <c r="J29" s="8">
        <v>0</v>
      </c>
      <c r="K29" s="8">
        <v>0</v>
      </c>
      <c r="L29" s="8">
        <v>0</v>
      </c>
      <c r="M29" s="2">
        <f t="shared" si="2"/>
        <v>7744129.8599999994</v>
      </c>
      <c r="N29" s="8">
        <v>0</v>
      </c>
      <c r="O29" s="2">
        <f t="shared" si="1"/>
        <v>7744129.8599999994</v>
      </c>
    </row>
    <row r="30" spans="1:15" x14ac:dyDescent="0.2">
      <c r="A30" s="18"/>
      <c r="C30" s="10" t="s">
        <v>30</v>
      </c>
      <c r="D30" s="8"/>
      <c r="E30" s="8"/>
      <c r="F30" s="8"/>
      <c r="G30" s="8"/>
      <c r="H30" s="8"/>
      <c r="I30" s="8"/>
      <c r="J30" s="8"/>
      <c r="K30" s="8"/>
      <c r="L30" s="8"/>
      <c r="M30" s="2">
        <f t="shared" si="2"/>
        <v>0</v>
      </c>
      <c r="N30" s="8">
        <v>0</v>
      </c>
      <c r="O30" s="2">
        <f t="shared" si="1"/>
        <v>0</v>
      </c>
    </row>
    <row r="31" spans="1:15" x14ac:dyDescent="0.2">
      <c r="A31" s="18"/>
      <c r="C31" s="10" t="s">
        <v>31</v>
      </c>
      <c r="D31" s="8"/>
      <c r="E31" s="8"/>
      <c r="F31" s="8"/>
      <c r="G31" s="8"/>
      <c r="H31" s="8"/>
      <c r="I31" s="8"/>
      <c r="J31" s="8"/>
      <c r="K31" s="8"/>
      <c r="L31" s="8"/>
      <c r="M31" s="2">
        <f t="shared" si="2"/>
        <v>0</v>
      </c>
      <c r="N31" s="8">
        <v>0</v>
      </c>
      <c r="O31" s="2">
        <f t="shared" si="1"/>
        <v>0</v>
      </c>
    </row>
    <row r="32" spans="1:15" x14ac:dyDescent="0.2">
      <c r="A32" s="18"/>
      <c r="C32" s="10" t="s">
        <v>32</v>
      </c>
      <c r="D32" s="8"/>
      <c r="E32" s="8"/>
      <c r="F32" s="8"/>
      <c r="G32" s="8"/>
      <c r="H32" s="8"/>
      <c r="I32" s="8"/>
      <c r="J32" s="8"/>
      <c r="K32" s="8"/>
      <c r="L32" s="8"/>
      <c r="M32" s="2">
        <f t="shared" si="2"/>
        <v>0</v>
      </c>
      <c r="N32" s="8">
        <v>0</v>
      </c>
      <c r="O32" s="2">
        <f t="shared" si="1"/>
        <v>0</v>
      </c>
    </row>
    <row r="33" spans="1:16" x14ac:dyDescent="0.2">
      <c r="A33" s="18"/>
      <c r="C33" s="10" t="s">
        <v>33</v>
      </c>
      <c r="D33" s="8"/>
      <c r="E33" s="8"/>
      <c r="F33" s="8"/>
      <c r="G33" s="8"/>
      <c r="H33" s="8"/>
      <c r="I33" s="8"/>
      <c r="J33" s="8"/>
      <c r="K33" s="8"/>
      <c r="L33" s="8"/>
      <c r="M33" s="2">
        <f t="shared" si="2"/>
        <v>0</v>
      </c>
      <c r="N33" s="8">
        <v>0</v>
      </c>
      <c r="O33" s="2">
        <f t="shared" si="1"/>
        <v>0</v>
      </c>
    </row>
    <row r="34" spans="1:16" x14ac:dyDescent="0.2">
      <c r="A34" s="18"/>
      <c r="B34" s="10" t="s">
        <v>15</v>
      </c>
      <c r="C34" s="10" t="s">
        <v>34</v>
      </c>
      <c r="D34" s="8">
        <v>0</v>
      </c>
      <c r="E34" s="8">
        <v>0</v>
      </c>
      <c r="F34" s="8"/>
      <c r="G34" s="8">
        <v>0</v>
      </c>
      <c r="H34" s="8">
        <v>0</v>
      </c>
      <c r="I34" s="8">
        <v>0</v>
      </c>
      <c r="J34" s="8"/>
      <c r="K34" s="8"/>
      <c r="L34" s="8">
        <v>0</v>
      </c>
      <c r="M34" s="2">
        <f t="shared" si="2"/>
        <v>0</v>
      </c>
      <c r="N34" s="8">
        <v>0</v>
      </c>
      <c r="O34" s="2">
        <f t="shared" si="1"/>
        <v>0</v>
      </c>
    </row>
    <row r="35" spans="1:16" s="17" customFormat="1" x14ac:dyDescent="0.2">
      <c r="A35" s="21" t="s">
        <v>35</v>
      </c>
      <c r="B35" s="11"/>
      <c r="C35" s="22" t="s">
        <v>36</v>
      </c>
      <c r="D35" s="4">
        <f>D3-D22</f>
        <v>3120718.4600000083</v>
      </c>
      <c r="E35" s="4">
        <f t="shared" ref="E35:O35" si="7">E3-E22</f>
        <v>170463.68</v>
      </c>
      <c r="F35" s="4">
        <f t="shared" si="7"/>
        <v>3457155.0099999905</v>
      </c>
      <c r="G35" s="4">
        <f t="shared" si="7"/>
        <v>24197935.730000019</v>
      </c>
      <c r="H35" s="4">
        <f t="shared" si="7"/>
        <v>2815576.4600000009</v>
      </c>
      <c r="I35" s="4">
        <f t="shared" si="7"/>
        <v>67854.960000000021</v>
      </c>
      <c r="J35" s="4">
        <f t="shared" si="7"/>
        <v>0</v>
      </c>
      <c r="K35" s="4">
        <f t="shared" si="7"/>
        <v>0</v>
      </c>
      <c r="L35" s="4">
        <f t="shared" si="7"/>
        <v>115670.48999999999</v>
      </c>
      <c r="M35" s="4">
        <f t="shared" si="7"/>
        <v>33945374.790000081</v>
      </c>
      <c r="N35" s="4">
        <f t="shared" si="7"/>
        <v>0</v>
      </c>
      <c r="O35" s="4">
        <f t="shared" si="7"/>
        <v>33945374.790000081</v>
      </c>
    </row>
    <row r="36" spans="1:16" x14ac:dyDescent="0.2">
      <c r="A36" s="16"/>
      <c r="B36" s="17"/>
      <c r="C36" s="20"/>
      <c r="D36" s="23"/>
      <c r="E36" s="23"/>
      <c r="F36" s="23"/>
      <c r="G36" s="23"/>
      <c r="H36" s="23"/>
      <c r="I36" s="23"/>
      <c r="J36" s="23"/>
      <c r="K36" s="23"/>
      <c r="L36" s="23"/>
      <c r="M36" s="5"/>
      <c r="N36" s="24"/>
      <c r="O36" s="5"/>
    </row>
    <row r="37" spans="1:16" x14ac:dyDescent="0.2">
      <c r="A37" s="18"/>
      <c r="C37" s="20"/>
      <c r="D37" s="23"/>
      <c r="E37" s="23"/>
      <c r="F37" s="23"/>
      <c r="G37" s="23"/>
      <c r="H37" s="23"/>
      <c r="I37" s="23"/>
      <c r="J37" s="23"/>
      <c r="K37" s="23"/>
      <c r="L37" s="23"/>
      <c r="M37" s="5"/>
      <c r="N37" s="24"/>
      <c r="O37" s="5"/>
    </row>
    <row r="38" spans="1:16" x14ac:dyDescent="0.2">
      <c r="A38" s="1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6" x14ac:dyDescent="0.2">
      <c r="A39" s="18" t="s">
        <v>41</v>
      </c>
      <c r="C39" s="20" t="s">
        <v>42</v>
      </c>
      <c r="D39" s="25"/>
      <c r="E39" s="25"/>
      <c r="F39" s="25"/>
      <c r="G39" s="26"/>
      <c r="H39" s="25"/>
      <c r="I39" s="25"/>
      <c r="J39" s="25"/>
      <c r="K39" s="25"/>
      <c r="L39" s="25"/>
      <c r="M39" s="3">
        <f>M40+M41+M42+M43+M44+M45</f>
        <v>33415093.040000003</v>
      </c>
      <c r="N39" s="7">
        <f>N40+N41+N42+N43+N44+N45</f>
        <v>0</v>
      </c>
      <c r="O39" s="3">
        <f>O40+O41+O42+O43+O44+O45</f>
        <v>33415093.040000003</v>
      </c>
      <c r="P39" s="35"/>
    </row>
    <row r="40" spans="1:16" s="29" customFormat="1" x14ac:dyDescent="0.2">
      <c r="A40" s="18"/>
      <c r="B40" s="10" t="s">
        <v>2</v>
      </c>
      <c r="C40" s="10" t="s">
        <v>43</v>
      </c>
      <c r="D40" s="6"/>
      <c r="E40" s="6"/>
      <c r="F40" s="6"/>
      <c r="G40" s="27"/>
      <c r="H40" s="6"/>
      <c r="I40" s="6"/>
      <c r="J40" s="6"/>
      <c r="K40" s="6"/>
      <c r="L40" s="6"/>
      <c r="M40" s="8">
        <v>24704349.129999999</v>
      </c>
      <c r="N40" s="8"/>
      <c r="O40" s="8">
        <v>24704349.129999999</v>
      </c>
      <c r="P40" s="36"/>
    </row>
    <row r="41" spans="1:16" s="29" customFormat="1" x14ac:dyDescent="0.2">
      <c r="A41" s="28"/>
      <c r="B41" s="29" t="s">
        <v>6</v>
      </c>
      <c r="C41" s="29" t="s">
        <v>44</v>
      </c>
      <c r="D41" s="30"/>
      <c r="E41" s="30"/>
      <c r="F41" s="30"/>
      <c r="G41" s="31"/>
      <c r="H41" s="30"/>
      <c r="I41" s="30"/>
      <c r="J41" s="30"/>
      <c r="K41" s="30"/>
      <c r="L41" s="30"/>
      <c r="M41" s="8">
        <v>7123601.4400000004</v>
      </c>
      <c r="N41" s="32"/>
      <c r="O41" s="8">
        <v>7123601.4400000004</v>
      </c>
      <c r="P41" s="36"/>
    </row>
    <row r="42" spans="1:16" x14ac:dyDescent="0.2">
      <c r="A42" s="28"/>
      <c r="B42" s="29" t="s">
        <v>7</v>
      </c>
      <c r="C42" s="29" t="s">
        <v>45</v>
      </c>
      <c r="D42" s="30"/>
      <c r="E42" s="30"/>
      <c r="F42" s="30"/>
      <c r="G42" s="31"/>
      <c r="H42" s="30"/>
      <c r="I42" s="30"/>
      <c r="J42" s="30"/>
      <c r="K42" s="30"/>
      <c r="L42" s="30"/>
      <c r="M42" s="8">
        <v>0</v>
      </c>
      <c r="N42" s="32"/>
      <c r="O42" s="8">
        <v>0</v>
      </c>
      <c r="P42" s="35"/>
    </row>
    <row r="43" spans="1:16" x14ac:dyDescent="0.2">
      <c r="A43" s="18"/>
      <c r="B43" s="10" t="s">
        <v>8</v>
      </c>
      <c r="C43" s="10" t="s">
        <v>46</v>
      </c>
      <c r="D43" s="6"/>
      <c r="E43" s="6"/>
      <c r="F43" s="6"/>
      <c r="G43" s="27"/>
      <c r="H43" s="6"/>
      <c r="I43" s="6"/>
      <c r="J43" s="6"/>
      <c r="K43" s="6"/>
      <c r="L43" s="6"/>
      <c r="M43" s="8">
        <v>366000.78</v>
      </c>
      <c r="N43" s="8"/>
      <c r="O43" s="8">
        <v>366000.78</v>
      </c>
      <c r="P43" s="35"/>
    </row>
    <row r="44" spans="1:16" x14ac:dyDescent="0.2">
      <c r="A44" s="18"/>
      <c r="B44" s="10" t="s">
        <v>15</v>
      </c>
      <c r="C44" s="10" t="s">
        <v>47</v>
      </c>
      <c r="D44" s="6"/>
      <c r="E44" s="6"/>
      <c r="F44" s="6"/>
      <c r="G44" s="27"/>
      <c r="H44" s="6"/>
      <c r="I44" s="6"/>
      <c r="J44" s="6"/>
      <c r="K44" s="6"/>
      <c r="L44" s="6"/>
      <c r="M44" s="8"/>
      <c r="N44" s="8"/>
      <c r="O44" s="8"/>
      <c r="P44" s="35"/>
    </row>
    <row r="45" spans="1:16" x14ac:dyDescent="0.2">
      <c r="A45" s="18"/>
      <c r="B45" s="10" t="s">
        <v>22</v>
      </c>
      <c r="C45" s="10" t="s">
        <v>34</v>
      </c>
      <c r="D45" s="6"/>
      <c r="E45" s="6"/>
      <c r="F45" s="6"/>
      <c r="G45" s="27"/>
      <c r="H45" s="6"/>
      <c r="I45" s="6"/>
      <c r="J45" s="6"/>
      <c r="K45" s="6"/>
      <c r="L45" s="6"/>
      <c r="M45" s="8">
        <f>42520.42+1178621.27</f>
        <v>1221141.69</v>
      </c>
      <c r="N45" s="8"/>
      <c r="O45" s="8">
        <f>42520.42+1178621.27</f>
        <v>1221141.69</v>
      </c>
      <c r="P45" s="35"/>
    </row>
    <row r="46" spans="1:16" x14ac:dyDescent="0.2">
      <c r="A46" s="18" t="s">
        <v>48</v>
      </c>
      <c r="C46" s="20" t="s">
        <v>49</v>
      </c>
      <c r="D46" s="25"/>
      <c r="E46" s="25"/>
      <c r="F46" s="25"/>
      <c r="G46" s="26"/>
      <c r="H46" s="25"/>
      <c r="I46" s="25"/>
      <c r="J46" s="25"/>
      <c r="K46" s="25"/>
      <c r="L46" s="25"/>
      <c r="M46" s="3">
        <f>M47+M48+M49+M50+M51+M52</f>
        <v>27713172.779999997</v>
      </c>
      <c r="N46" s="3">
        <f>N47+N48+N49+N50+N51+N52</f>
        <v>0</v>
      </c>
      <c r="O46" s="3">
        <f>O47+O48+O49+O50+O51+O52</f>
        <v>27713172.779999997</v>
      </c>
      <c r="P46" s="35"/>
    </row>
    <row r="47" spans="1:16" s="29" customFormat="1" x14ac:dyDescent="0.2">
      <c r="A47" s="18"/>
      <c r="B47" s="10" t="s">
        <v>2</v>
      </c>
      <c r="C47" s="10" t="s">
        <v>50</v>
      </c>
      <c r="D47" s="6"/>
      <c r="E47" s="6"/>
      <c r="F47" s="6"/>
      <c r="G47" s="6"/>
      <c r="H47" s="6"/>
      <c r="I47" s="6"/>
      <c r="J47" s="6"/>
      <c r="K47" s="6"/>
      <c r="L47" s="6"/>
      <c r="M47" s="8">
        <v>5553117.79</v>
      </c>
      <c r="N47" s="8"/>
      <c r="O47" s="8">
        <v>5553117.79</v>
      </c>
      <c r="P47" s="36"/>
    </row>
    <row r="48" spans="1:16" x14ac:dyDescent="0.2">
      <c r="A48" s="28"/>
      <c r="B48" s="29" t="s">
        <v>6</v>
      </c>
      <c r="C48" s="29" t="s">
        <v>51</v>
      </c>
      <c r="D48" s="30"/>
      <c r="E48" s="30"/>
      <c r="F48" s="30"/>
      <c r="G48" s="30"/>
      <c r="H48" s="30"/>
      <c r="I48" s="30"/>
      <c r="J48" s="30"/>
      <c r="K48" s="30"/>
      <c r="L48" s="30"/>
      <c r="M48" s="8">
        <v>0</v>
      </c>
      <c r="N48" s="8"/>
      <c r="O48" s="8">
        <v>0</v>
      </c>
      <c r="P48" s="35"/>
    </row>
    <row r="49" spans="1:16" x14ac:dyDescent="0.2">
      <c r="A49" s="18"/>
      <c r="B49" s="10" t="s">
        <v>7</v>
      </c>
      <c r="C49" s="10" t="s">
        <v>52</v>
      </c>
      <c r="D49" s="6"/>
      <c r="E49" s="6"/>
      <c r="F49" s="6"/>
      <c r="G49" s="6"/>
      <c r="H49" s="6"/>
      <c r="I49" s="6"/>
      <c r="J49" s="6"/>
      <c r="K49" s="6"/>
      <c r="L49" s="6"/>
      <c r="M49" s="8">
        <v>0</v>
      </c>
      <c r="N49" s="8"/>
      <c r="O49" s="8">
        <v>0</v>
      </c>
      <c r="P49" s="35"/>
    </row>
    <row r="50" spans="1:16" x14ac:dyDescent="0.2">
      <c r="A50" s="18"/>
      <c r="B50" s="10" t="s">
        <v>8</v>
      </c>
      <c r="C50" s="10" t="s">
        <v>53</v>
      </c>
      <c r="D50" s="6"/>
      <c r="E50" s="6"/>
      <c r="F50" s="6"/>
      <c r="G50" s="6"/>
      <c r="H50" s="6"/>
      <c r="I50" s="6"/>
      <c r="J50" s="6"/>
      <c r="K50" s="6"/>
      <c r="L50" s="6"/>
      <c r="M50" s="8">
        <v>0</v>
      </c>
      <c r="N50" s="8"/>
      <c r="O50" s="8">
        <v>0</v>
      </c>
      <c r="P50" s="35"/>
    </row>
    <row r="51" spans="1:16" x14ac:dyDescent="0.2">
      <c r="A51" s="18"/>
      <c r="B51" s="10" t="s">
        <v>15</v>
      </c>
      <c r="C51" s="10" t="s">
        <v>54</v>
      </c>
      <c r="D51" s="6"/>
      <c r="E51" s="6"/>
      <c r="F51" s="6"/>
      <c r="G51" s="6"/>
      <c r="H51" s="6"/>
      <c r="I51" s="6"/>
      <c r="J51" s="6"/>
      <c r="K51" s="6"/>
      <c r="L51" s="6"/>
      <c r="M51" s="8">
        <v>22080092.399999999</v>
      </c>
      <c r="N51" s="8"/>
      <c r="O51" s="8">
        <v>22080092.399999999</v>
      </c>
      <c r="P51" s="35"/>
    </row>
    <row r="52" spans="1:16" x14ac:dyDescent="0.2">
      <c r="A52" s="18"/>
      <c r="B52" s="10" t="s">
        <v>22</v>
      </c>
      <c r="C52" s="10" t="s">
        <v>23</v>
      </c>
      <c r="D52" s="6"/>
      <c r="E52" s="6"/>
      <c r="F52" s="6"/>
      <c r="G52" s="6"/>
      <c r="H52" s="6"/>
      <c r="I52" s="6"/>
      <c r="J52" s="6"/>
      <c r="K52" s="6"/>
      <c r="L52" s="6"/>
      <c r="M52" s="8">
        <v>79962.59</v>
      </c>
      <c r="N52" s="8"/>
      <c r="O52" s="8">
        <v>79962.59</v>
      </c>
      <c r="P52" s="35"/>
    </row>
    <row r="53" spans="1:16" x14ac:dyDescent="0.2">
      <c r="A53" s="18" t="s">
        <v>55</v>
      </c>
      <c r="C53" s="20" t="s">
        <v>56</v>
      </c>
      <c r="D53" s="25"/>
      <c r="E53" s="25"/>
      <c r="F53" s="25"/>
      <c r="G53" s="25"/>
      <c r="H53" s="25"/>
      <c r="I53" s="25"/>
      <c r="J53" s="25"/>
      <c r="K53" s="25"/>
      <c r="L53" s="25"/>
      <c r="M53" s="3">
        <f>M54+M55+M56</f>
        <v>7814756.7599999998</v>
      </c>
      <c r="N53" s="3">
        <f>N54+N55+N56</f>
        <v>0</v>
      </c>
      <c r="O53" s="3">
        <f>O54+O55+O56</f>
        <v>7814756.7599999998</v>
      </c>
      <c r="P53" s="35"/>
    </row>
    <row r="54" spans="1:16" s="29" customFormat="1" x14ac:dyDescent="0.2">
      <c r="A54" s="18"/>
      <c r="B54" s="10" t="s">
        <v>2</v>
      </c>
      <c r="C54" s="10" t="s">
        <v>57</v>
      </c>
      <c r="D54" s="6"/>
      <c r="E54" s="6"/>
      <c r="F54" s="6"/>
      <c r="G54" s="6"/>
      <c r="H54" s="6"/>
      <c r="I54" s="6"/>
      <c r="J54" s="6"/>
      <c r="K54" s="6"/>
      <c r="L54" s="6"/>
      <c r="M54" s="8">
        <v>988.85</v>
      </c>
      <c r="N54" s="8"/>
      <c r="O54" s="8">
        <v>988.85</v>
      </c>
      <c r="P54" s="36"/>
    </row>
    <row r="55" spans="1:16" x14ac:dyDescent="0.2">
      <c r="A55" s="28"/>
      <c r="B55" s="29" t="s">
        <v>6</v>
      </c>
      <c r="C55" s="29" t="s">
        <v>58</v>
      </c>
      <c r="D55" s="30"/>
      <c r="E55" s="30"/>
      <c r="F55" s="30"/>
      <c r="G55" s="30"/>
      <c r="H55" s="30"/>
      <c r="I55" s="30"/>
      <c r="J55" s="30"/>
      <c r="K55" s="30"/>
      <c r="L55" s="30"/>
      <c r="M55" s="8">
        <v>0</v>
      </c>
      <c r="N55" s="8"/>
      <c r="O55" s="8">
        <v>0</v>
      </c>
      <c r="P55" s="35"/>
    </row>
    <row r="56" spans="1:16" x14ac:dyDescent="0.2">
      <c r="A56" s="18"/>
      <c r="B56" s="10" t="s">
        <v>7</v>
      </c>
      <c r="C56" s="10" t="s">
        <v>59</v>
      </c>
      <c r="D56" s="6"/>
      <c r="E56" s="6"/>
      <c r="F56" s="6"/>
      <c r="G56" s="6"/>
      <c r="H56" s="6"/>
      <c r="I56" s="6"/>
      <c r="J56" s="6"/>
      <c r="K56" s="6"/>
      <c r="L56" s="6"/>
      <c r="M56" s="8">
        <v>7813767.9100000001</v>
      </c>
      <c r="N56" s="8"/>
      <c r="O56" s="8">
        <v>7813767.9100000001</v>
      </c>
      <c r="P56" s="35"/>
    </row>
    <row r="57" spans="1:16" x14ac:dyDescent="0.2">
      <c r="A57" s="61" t="s">
        <v>60</v>
      </c>
      <c r="B57" s="61"/>
      <c r="C57" s="61"/>
      <c r="D57" s="61"/>
      <c r="E57" s="4"/>
      <c r="F57" s="4"/>
      <c r="G57" s="4"/>
      <c r="H57" s="4"/>
      <c r="I57" s="4"/>
      <c r="J57" s="4"/>
      <c r="K57" s="4"/>
      <c r="L57" s="4"/>
      <c r="M57" s="9">
        <f>M35-M39+M46-M53</f>
        <v>20428697.770000078</v>
      </c>
      <c r="N57" s="9">
        <f>N35-N39+N46-N53</f>
        <v>0</v>
      </c>
      <c r="O57" s="9">
        <f>O35-O39+O46-O53</f>
        <v>20428697.770000078</v>
      </c>
      <c r="P57" s="35"/>
    </row>
    <row r="58" spans="1:16" x14ac:dyDescent="0.2">
      <c r="A58" s="37" t="s">
        <v>68</v>
      </c>
    </row>
    <row r="59" spans="1:16" x14ac:dyDescent="0.2">
      <c r="A59" s="37" t="s">
        <v>69</v>
      </c>
      <c r="M59" s="9">
        <v>20428697.770000078</v>
      </c>
      <c r="O59" s="9">
        <v>20428697.770000078</v>
      </c>
      <c r="P59" s="35"/>
    </row>
    <row r="60" spans="1:16" x14ac:dyDescent="0.2">
      <c r="A60" s="38" t="s">
        <v>70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>
        <v>4810736.2700000005</v>
      </c>
      <c r="N60" s="11"/>
      <c r="O60" s="11">
        <v>4810736.2700000005</v>
      </c>
    </row>
    <row r="61" spans="1:16" x14ac:dyDescent="0.2">
      <c r="A61" s="39" t="s">
        <v>71</v>
      </c>
      <c r="M61" s="20">
        <f>M57-M60</f>
        <v>15617961.500000078</v>
      </c>
      <c r="O61" s="20">
        <f>O57-O60</f>
        <v>15617961.500000078</v>
      </c>
    </row>
  </sheetData>
  <mergeCells count="14">
    <mergeCell ref="B3:C3"/>
    <mergeCell ref="A57:D57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75A6A2B6-3B3F-4EE5-85BC-E258D8CD5B0C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ED2F6-F9DB-4895-B24E-28B828D0BAC6}">
  <dimension ref="A1:P61"/>
  <sheetViews>
    <sheetView topLeftCell="A22" workbookViewId="0">
      <selection activeCell="O58" sqref="O58"/>
    </sheetView>
  </sheetViews>
  <sheetFormatPr defaultRowHeight="12.75" x14ac:dyDescent="0.2"/>
  <cols>
    <col min="1" max="1" width="5.42578125" style="10" customWidth="1"/>
    <col min="2" max="2" width="2.42578125" style="10" customWidth="1"/>
    <col min="3" max="3" width="29.42578125" style="10" customWidth="1"/>
    <col min="4" max="4" width="15.5703125" style="10" customWidth="1"/>
    <col min="5" max="5" width="12.85546875" style="10" bestFit="1" customWidth="1"/>
    <col min="6" max="6" width="12.85546875" style="10" customWidth="1"/>
    <col min="7" max="8" width="14" style="10" bestFit="1" customWidth="1"/>
    <col min="9" max="9" width="13.28515625" style="10" bestFit="1" customWidth="1"/>
    <col min="10" max="11" width="9.28515625" style="10" bestFit="1" customWidth="1"/>
    <col min="12" max="12" width="10.28515625" style="10" bestFit="1" customWidth="1"/>
    <col min="13" max="13" width="13.7109375" style="10" customWidth="1"/>
    <col min="14" max="14" width="11.140625" style="10" customWidth="1"/>
    <col min="15" max="15" width="19.42578125" style="10" customWidth="1"/>
    <col min="16" max="16384" width="9.140625" style="10"/>
  </cols>
  <sheetData>
    <row r="1" spans="1:15" s="14" customFormat="1" x14ac:dyDescent="0.2">
      <c r="A1" s="13"/>
      <c r="C1" s="15" t="s">
        <v>102</v>
      </c>
      <c r="D1" s="62" t="s">
        <v>37</v>
      </c>
      <c r="E1" s="62" t="s">
        <v>38</v>
      </c>
      <c r="F1" s="62" t="s">
        <v>75</v>
      </c>
      <c r="G1" s="62" t="s">
        <v>74</v>
      </c>
      <c r="H1" s="62" t="s">
        <v>39</v>
      </c>
      <c r="I1" s="62" t="s">
        <v>40</v>
      </c>
      <c r="J1" s="62" t="s">
        <v>61</v>
      </c>
      <c r="K1" s="62" t="s">
        <v>66</v>
      </c>
      <c r="L1" s="62" t="s">
        <v>62</v>
      </c>
      <c r="M1" s="62" t="s">
        <v>63</v>
      </c>
      <c r="N1" s="62" t="s">
        <v>64</v>
      </c>
      <c r="O1" s="62" t="s">
        <v>65</v>
      </c>
    </row>
    <row r="2" spans="1:15" s="14" customFormat="1" x14ac:dyDescent="0.2">
      <c r="A2" s="13"/>
      <c r="B2" s="13"/>
      <c r="C2" s="33" t="s">
        <v>67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s="17" customFormat="1" x14ac:dyDescent="0.2">
      <c r="A3" s="13" t="s">
        <v>1</v>
      </c>
      <c r="B3" s="63" t="s">
        <v>0</v>
      </c>
      <c r="C3" s="63"/>
      <c r="D3" s="1">
        <f t="shared" ref="D3:N3" si="0">D4+D5+D6+D7+D14+D21</f>
        <v>39241.5</v>
      </c>
      <c r="E3" s="1">
        <f t="shared" si="0"/>
        <v>0</v>
      </c>
      <c r="F3" s="1">
        <f t="shared" si="0"/>
        <v>2755884.73</v>
      </c>
      <c r="G3" s="1">
        <f t="shared" si="0"/>
        <v>2573552.15</v>
      </c>
      <c r="H3" s="1">
        <f t="shared" si="0"/>
        <v>952.38</v>
      </c>
      <c r="I3" s="1">
        <f t="shared" si="0"/>
        <v>0</v>
      </c>
      <c r="J3" s="1">
        <f t="shared" si="0"/>
        <v>0</v>
      </c>
      <c r="K3" s="1">
        <f t="shared" si="0"/>
        <v>0</v>
      </c>
      <c r="L3" s="1">
        <f t="shared" si="0"/>
        <v>0</v>
      </c>
      <c r="M3" s="1">
        <f>D3+E3+F3+G3+H3+I3+J3+K3+L3</f>
        <v>5369630.7599999998</v>
      </c>
      <c r="N3" s="1">
        <f t="shared" si="0"/>
        <v>0</v>
      </c>
      <c r="O3" s="1">
        <f t="shared" ref="O3:O34" si="1">M3+N3</f>
        <v>5369630.7599999998</v>
      </c>
    </row>
    <row r="4" spans="1:15" x14ac:dyDescent="0.2">
      <c r="A4" s="16"/>
      <c r="B4" s="17" t="s">
        <v>2</v>
      </c>
      <c r="C4" s="17" t="s">
        <v>4</v>
      </c>
      <c r="D4" s="8">
        <v>36633</v>
      </c>
      <c r="E4" s="8"/>
      <c r="F4" s="8">
        <v>2654372.35</v>
      </c>
      <c r="G4" s="8">
        <v>1867791.31</v>
      </c>
      <c r="H4" s="8">
        <v>860</v>
      </c>
      <c r="I4" s="8"/>
      <c r="J4" s="34"/>
      <c r="K4" s="34"/>
      <c r="L4" s="8"/>
      <c r="M4" s="2">
        <f>D4+E4+F4+G4+H4+I4+J4+K4+L4</f>
        <v>4559656.66</v>
      </c>
      <c r="N4" s="8">
        <v>0</v>
      </c>
      <c r="O4" s="2">
        <f t="shared" si="1"/>
        <v>4559656.66</v>
      </c>
    </row>
    <row r="5" spans="1:15" x14ac:dyDescent="0.2">
      <c r="A5" s="18"/>
      <c r="B5" s="10" t="s">
        <v>6</v>
      </c>
      <c r="C5" s="10" t="s">
        <v>3</v>
      </c>
      <c r="D5" s="8"/>
      <c r="E5" s="8"/>
      <c r="F5" s="8"/>
      <c r="G5" s="8">
        <v>28343</v>
      </c>
      <c r="H5" s="8"/>
      <c r="I5" s="8"/>
      <c r="J5" s="8"/>
      <c r="K5" s="8"/>
      <c r="L5" s="8"/>
      <c r="M5" s="2">
        <f t="shared" ref="M5:M34" si="2">D5+E5+F5+G5+H5+I5+J5+K5+L5</f>
        <v>28343</v>
      </c>
      <c r="N5" s="8">
        <v>0</v>
      </c>
      <c r="O5" s="2">
        <f t="shared" si="1"/>
        <v>28343</v>
      </c>
    </row>
    <row r="6" spans="1:15" x14ac:dyDescent="0.2">
      <c r="A6" s="18"/>
      <c r="B6" s="10" t="s">
        <v>7</v>
      </c>
      <c r="C6" s="10" t="s">
        <v>5</v>
      </c>
      <c r="D6" s="8"/>
      <c r="E6" s="8"/>
      <c r="F6" s="8"/>
      <c r="G6" s="8"/>
      <c r="H6" s="8"/>
      <c r="I6" s="8"/>
      <c r="J6" s="8"/>
      <c r="K6" s="8"/>
      <c r="L6" s="8"/>
      <c r="M6" s="2">
        <f t="shared" si="2"/>
        <v>0</v>
      </c>
      <c r="N6" s="8">
        <v>0</v>
      </c>
      <c r="O6" s="2">
        <f t="shared" si="1"/>
        <v>0</v>
      </c>
    </row>
    <row r="7" spans="1:15" x14ac:dyDescent="0.2">
      <c r="A7" s="18"/>
      <c r="B7" s="10" t="s">
        <v>8</v>
      </c>
      <c r="C7" s="10" t="s">
        <v>9</v>
      </c>
      <c r="D7" s="3">
        <f t="shared" ref="D7:L7" si="3">D8+D9+D10+D11+D12+D13</f>
        <v>0</v>
      </c>
      <c r="E7" s="3">
        <f t="shared" si="3"/>
        <v>0</v>
      </c>
      <c r="F7" s="3">
        <f t="shared" si="3"/>
        <v>0</v>
      </c>
      <c r="G7" s="3">
        <f t="shared" si="3"/>
        <v>0</v>
      </c>
      <c r="H7" s="3">
        <f t="shared" si="3"/>
        <v>0</v>
      </c>
      <c r="I7" s="3">
        <f t="shared" si="3"/>
        <v>0</v>
      </c>
      <c r="J7" s="3">
        <f t="shared" si="3"/>
        <v>0</v>
      </c>
      <c r="K7" s="3">
        <f t="shared" si="3"/>
        <v>0</v>
      </c>
      <c r="L7" s="3">
        <f t="shared" si="3"/>
        <v>0</v>
      </c>
      <c r="M7" s="3">
        <f>D7+E7+F7+G7+H7+I7+J7+K7+L7</f>
        <v>0</v>
      </c>
      <c r="N7" s="19">
        <v>0</v>
      </c>
      <c r="O7" s="3">
        <f t="shared" si="1"/>
        <v>0</v>
      </c>
    </row>
    <row r="8" spans="1:15" x14ac:dyDescent="0.2">
      <c r="A8" s="18"/>
      <c r="C8" s="10" t="s">
        <v>10</v>
      </c>
      <c r="D8" s="8"/>
      <c r="E8" s="8"/>
      <c r="F8" s="8"/>
      <c r="G8" s="8"/>
      <c r="H8" s="8"/>
      <c r="I8" s="8"/>
      <c r="J8" s="8"/>
      <c r="K8" s="8"/>
      <c r="L8" s="8"/>
      <c r="M8" s="2">
        <f t="shared" si="2"/>
        <v>0</v>
      </c>
      <c r="N8" s="8">
        <v>0</v>
      </c>
      <c r="O8" s="2">
        <f t="shared" si="1"/>
        <v>0</v>
      </c>
    </row>
    <row r="9" spans="1:15" x14ac:dyDescent="0.2">
      <c r="A9" s="18"/>
      <c r="C9" s="10" t="s">
        <v>11</v>
      </c>
      <c r="D9" s="8"/>
      <c r="E9" s="8">
        <v>0</v>
      </c>
      <c r="F9" s="8"/>
      <c r="G9" s="8"/>
      <c r="H9" s="8"/>
      <c r="I9" s="8"/>
      <c r="J9" s="8"/>
      <c r="K9" s="8"/>
      <c r="L9" s="8"/>
      <c r="M9" s="2">
        <f t="shared" si="2"/>
        <v>0</v>
      </c>
      <c r="N9" s="8">
        <v>0</v>
      </c>
      <c r="O9" s="2">
        <f t="shared" si="1"/>
        <v>0</v>
      </c>
    </row>
    <row r="10" spans="1:15" x14ac:dyDescent="0.2">
      <c r="A10" s="18"/>
      <c r="C10" s="10" t="s">
        <v>12</v>
      </c>
      <c r="D10" s="8"/>
      <c r="E10" s="8"/>
      <c r="F10" s="8"/>
      <c r="G10" s="8"/>
      <c r="H10" s="8"/>
      <c r="I10" s="8"/>
      <c r="J10" s="8"/>
      <c r="K10" s="8"/>
      <c r="L10" s="8"/>
      <c r="M10" s="2">
        <f t="shared" si="2"/>
        <v>0</v>
      </c>
      <c r="N10" s="8">
        <v>0</v>
      </c>
      <c r="O10" s="2">
        <f t="shared" si="1"/>
        <v>0</v>
      </c>
    </row>
    <row r="11" spans="1:15" x14ac:dyDescent="0.2">
      <c r="A11" s="18"/>
      <c r="C11" s="10" t="s">
        <v>13</v>
      </c>
      <c r="D11" s="8"/>
      <c r="E11" s="8"/>
      <c r="F11" s="8"/>
      <c r="G11" s="8"/>
      <c r="H11" s="8"/>
      <c r="I11" s="8"/>
      <c r="J11" s="8"/>
      <c r="K11" s="8"/>
      <c r="L11" s="8"/>
      <c r="M11" s="2">
        <f t="shared" si="2"/>
        <v>0</v>
      </c>
      <c r="N11" s="8">
        <v>0</v>
      </c>
      <c r="O11" s="2">
        <f t="shared" si="1"/>
        <v>0</v>
      </c>
    </row>
    <row r="12" spans="1:15" x14ac:dyDescent="0.2">
      <c r="A12" s="18"/>
      <c r="C12" s="10" t="s">
        <v>14</v>
      </c>
      <c r="D12" s="8"/>
      <c r="E12" s="8"/>
      <c r="F12" s="8"/>
      <c r="G12" s="8"/>
      <c r="H12" s="8"/>
      <c r="I12" s="8"/>
      <c r="J12" s="8"/>
      <c r="K12" s="8"/>
      <c r="L12" s="8"/>
      <c r="M12" s="2">
        <f t="shared" si="2"/>
        <v>0</v>
      </c>
      <c r="N12" s="8">
        <v>0</v>
      </c>
      <c r="O12" s="2">
        <f t="shared" si="1"/>
        <v>0</v>
      </c>
    </row>
    <row r="13" spans="1:15" x14ac:dyDescent="0.2">
      <c r="A13" s="18"/>
      <c r="C13" s="14" t="s">
        <v>76</v>
      </c>
      <c r="D13" s="8"/>
      <c r="E13" s="8"/>
      <c r="F13" s="8"/>
      <c r="G13" s="8"/>
      <c r="H13" s="8"/>
      <c r="I13" s="8"/>
      <c r="J13" s="8"/>
      <c r="K13" s="8"/>
      <c r="L13" s="8"/>
      <c r="M13" s="2">
        <f t="shared" si="2"/>
        <v>0</v>
      </c>
      <c r="N13" s="8">
        <v>0</v>
      </c>
      <c r="O13" s="2">
        <f t="shared" si="1"/>
        <v>0</v>
      </c>
    </row>
    <row r="14" spans="1:15" x14ac:dyDescent="0.2">
      <c r="A14" s="18"/>
      <c r="B14" s="10" t="s">
        <v>15</v>
      </c>
      <c r="C14" s="10" t="s">
        <v>16</v>
      </c>
      <c r="D14" s="3">
        <f t="shared" ref="D14:L14" si="4">D15+D16+D17+D18+D19+D20</f>
        <v>0</v>
      </c>
      <c r="E14" s="3">
        <f t="shared" si="4"/>
        <v>0</v>
      </c>
      <c r="F14" s="3">
        <f t="shared" si="4"/>
        <v>30410.13</v>
      </c>
      <c r="G14" s="3">
        <f t="shared" si="4"/>
        <v>137455.5</v>
      </c>
      <c r="H14" s="3">
        <f t="shared" si="4"/>
        <v>0</v>
      </c>
      <c r="I14" s="3">
        <f t="shared" si="4"/>
        <v>0</v>
      </c>
      <c r="J14" s="3">
        <f t="shared" si="4"/>
        <v>0</v>
      </c>
      <c r="K14" s="3">
        <f t="shared" si="4"/>
        <v>0</v>
      </c>
      <c r="L14" s="3">
        <f t="shared" si="4"/>
        <v>0</v>
      </c>
      <c r="M14" s="3">
        <f>D14+E14+F14+G14+H14+I14+J14+K14+L14</f>
        <v>167865.63</v>
      </c>
      <c r="N14" s="19">
        <v>0</v>
      </c>
      <c r="O14" s="3">
        <f t="shared" si="1"/>
        <v>167865.63</v>
      </c>
    </row>
    <row r="15" spans="1:15" x14ac:dyDescent="0.2">
      <c r="A15" s="18"/>
      <c r="C15" s="10" t="s">
        <v>17</v>
      </c>
      <c r="D15" s="8"/>
      <c r="E15" s="8"/>
      <c r="F15" s="8"/>
      <c r="G15" s="8">
        <v>107473.4</v>
      </c>
      <c r="H15" s="8"/>
      <c r="I15" s="8"/>
      <c r="J15" s="8"/>
      <c r="K15" s="8"/>
      <c r="L15" s="8"/>
      <c r="M15" s="2">
        <f t="shared" si="2"/>
        <v>107473.4</v>
      </c>
      <c r="N15" s="8">
        <v>0</v>
      </c>
      <c r="O15" s="2">
        <f t="shared" si="1"/>
        <v>107473.4</v>
      </c>
    </row>
    <row r="16" spans="1:15" x14ac:dyDescent="0.2">
      <c r="A16" s="18"/>
      <c r="C16" s="10" t="s">
        <v>18</v>
      </c>
      <c r="D16" s="8"/>
      <c r="E16" s="8"/>
      <c r="F16" s="8"/>
      <c r="G16" s="8"/>
      <c r="H16" s="8"/>
      <c r="I16" s="8"/>
      <c r="J16" s="8"/>
      <c r="K16" s="8"/>
      <c r="L16" s="8"/>
      <c r="M16" s="2">
        <f t="shared" si="2"/>
        <v>0</v>
      </c>
      <c r="N16" s="8">
        <v>0</v>
      </c>
      <c r="O16" s="2">
        <f t="shared" si="1"/>
        <v>0</v>
      </c>
    </row>
    <row r="17" spans="1:15" x14ac:dyDescent="0.2">
      <c r="A17" s="18"/>
      <c r="C17" s="10" t="s">
        <v>19</v>
      </c>
      <c r="D17" s="8"/>
      <c r="E17" s="8"/>
      <c r="F17" s="8"/>
      <c r="G17" s="8"/>
      <c r="H17" s="8"/>
      <c r="I17" s="8"/>
      <c r="J17" s="8"/>
      <c r="K17" s="8"/>
      <c r="L17" s="8"/>
      <c r="M17" s="2">
        <f t="shared" si="2"/>
        <v>0</v>
      </c>
      <c r="N17" s="8">
        <v>0</v>
      </c>
      <c r="O17" s="2">
        <f t="shared" si="1"/>
        <v>0</v>
      </c>
    </row>
    <row r="18" spans="1:15" x14ac:dyDescent="0.2">
      <c r="A18" s="18"/>
      <c r="C18" s="10" t="s">
        <v>20</v>
      </c>
      <c r="D18" s="8"/>
      <c r="E18" s="8"/>
      <c r="F18" s="8"/>
      <c r="G18" s="8"/>
      <c r="H18" s="8"/>
      <c r="I18" s="8"/>
      <c r="J18" s="8"/>
      <c r="K18" s="8"/>
      <c r="L18" s="8"/>
      <c r="M18" s="2">
        <f t="shared" si="2"/>
        <v>0</v>
      </c>
      <c r="N18" s="8">
        <v>0</v>
      </c>
      <c r="O18" s="2">
        <f t="shared" si="1"/>
        <v>0</v>
      </c>
    </row>
    <row r="19" spans="1:15" x14ac:dyDescent="0.2">
      <c r="A19" s="18"/>
      <c r="C19" s="10" t="s">
        <v>21</v>
      </c>
      <c r="D19" s="8"/>
      <c r="E19" s="8"/>
      <c r="F19" s="8"/>
      <c r="G19" s="8"/>
      <c r="H19" s="8"/>
      <c r="I19" s="8"/>
      <c r="J19" s="8"/>
      <c r="K19" s="8"/>
      <c r="L19" s="8"/>
      <c r="M19" s="2">
        <f t="shared" si="2"/>
        <v>0</v>
      </c>
      <c r="N19" s="8">
        <v>0</v>
      </c>
      <c r="O19" s="2">
        <f t="shared" si="1"/>
        <v>0</v>
      </c>
    </row>
    <row r="20" spans="1:15" x14ac:dyDescent="0.2">
      <c r="A20" s="18"/>
      <c r="C20" s="14" t="s">
        <v>72</v>
      </c>
      <c r="D20" s="8"/>
      <c r="E20" s="8"/>
      <c r="F20" s="8">
        <v>30410.13</v>
      </c>
      <c r="G20" s="8">
        <v>29982.1</v>
      </c>
      <c r="H20" s="8"/>
      <c r="I20" s="8"/>
      <c r="J20" s="8"/>
      <c r="K20" s="8"/>
      <c r="L20" s="8"/>
      <c r="M20" s="2">
        <f t="shared" si="2"/>
        <v>60392.229999999996</v>
      </c>
      <c r="N20" s="8">
        <v>0</v>
      </c>
      <c r="O20" s="2">
        <f t="shared" si="1"/>
        <v>60392.229999999996</v>
      </c>
    </row>
    <row r="21" spans="1:15" x14ac:dyDescent="0.2">
      <c r="A21" s="18"/>
      <c r="B21" s="10" t="s">
        <v>22</v>
      </c>
      <c r="C21" s="10" t="s">
        <v>23</v>
      </c>
      <c r="D21" s="8">
        <v>2608.5</v>
      </c>
      <c r="E21" s="8"/>
      <c r="F21" s="8">
        <v>71102.25</v>
      </c>
      <c r="G21" s="8">
        <v>539962.34</v>
      </c>
      <c r="H21" s="8">
        <v>92.38</v>
      </c>
      <c r="I21" s="8"/>
      <c r="J21" s="8"/>
      <c r="K21" s="8"/>
      <c r="L21" s="8"/>
      <c r="M21" s="2">
        <f t="shared" si="2"/>
        <v>613765.47</v>
      </c>
      <c r="N21" s="8">
        <v>0</v>
      </c>
      <c r="O21" s="2">
        <f t="shared" si="1"/>
        <v>613765.47</v>
      </c>
    </row>
    <row r="22" spans="1:15" x14ac:dyDescent="0.2">
      <c r="A22" s="18" t="s">
        <v>24</v>
      </c>
      <c r="C22" s="20" t="s">
        <v>25</v>
      </c>
      <c r="D22" s="3">
        <f t="shared" ref="D22:L22" si="5">D23+D24+D25+D26+D34</f>
        <v>349830.71</v>
      </c>
      <c r="E22" s="3">
        <f t="shared" si="5"/>
        <v>0</v>
      </c>
      <c r="F22" s="3">
        <f t="shared" si="5"/>
        <v>2077119.5899999999</v>
      </c>
      <c r="G22" s="3">
        <f t="shared" si="5"/>
        <v>2834487.94</v>
      </c>
      <c r="H22" s="3">
        <f t="shared" si="5"/>
        <v>73307.23</v>
      </c>
      <c r="I22" s="3">
        <f t="shared" si="5"/>
        <v>0</v>
      </c>
      <c r="J22" s="3">
        <f t="shared" si="5"/>
        <v>0</v>
      </c>
      <c r="K22" s="3">
        <f t="shared" si="5"/>
        <v>0</v>
      </c>
      <c r="L22" s="3">
        <f t="shared" si="5"/>
        <v>0</v>
      </c>
      <c r="M22" s="3">
        <f>D22+E22+F22+G22+H22+I22+J22+K22+L22</f>
        <v>5334745.4700000007</v>
      </c>
      <c r="N22" s="19"/>
      <c r="O22" s="3">
        <f t="shared" si="1"/>
        <v>5334745.4700000007</v>
      </c>
    </row>
    <row r="23" spans="1:15" x14ac:dyDescent="0.2">
      <c r="A23" s="18"/>
      <c r="B23" s="10" t="s">
        <v>2</v>
      </c>
      <c r="C23" s="10" t="s">
        <v>26</v>
      </c>
      <c r="D23" s="8"/>
      <c r="E23" s="8"/>
      <c r="F23" s="8">
        <v>0</v>
      </c>
      <c r="G23" s="8">
        <v>141719.70000000001</v>
      </c>
      <c r="H23" s="8"/>
      <c r="I23" s="8"/>
      <c r="J23" s="8"/>
      <c r="K23" s="8"/>
      <c r="L23" s="8"/>
      <c r="M23" s="2">
        <f t="shared" si="2"/>
        <v>141719.70000000001</v>
      </c>
      <c r="N23" s="8">
        <v>0</v>
      </c>
      <c r="O23" s="2">
        <f t="shared" si="1"/>
        <v>141719.70000000001</v>
      </c>
    </row>
    <row r="24" spans="1:15" x14ac:dyDescent="0.2">
      <c r="A24" s="18"/>
      <c r="B24" s="10" t="s">
        <v>6</v>
      </c>
      <c r="C24" s="10" t="s">
        <v>27</v>
      </c>
      <c r="D24" s="8"/>
      <c r="E24" s="8"/>
      <c r="F24" s="8">
        <v>33770.68</v>
      </c>
      <c r="G24" s="8">
        <v>36314.92</v>
      </c>
      <c r="H24" s="8"/>
      <c r="I24" s="8"/>
      <c r="J24" s="8"/>
      <c r="K24" s="8"/>
      <c r="L24" s="8"/>
      <c r="M24" s="2">
        <f t="shared" si="2"/>
        <v>70085.600000000006</v>
      </c>
      <c r="N24" s="8">
        <v>0</v>
      </c>
      <c r="O24" s="2">
        <f t="shared" si="1"/>
        <v>70085.600000000006</v>
      </c>
    </row>
    <row r="25" spans="1:15" x14ac:dyDescent="0.2">
      <c r="A25" s="18"/>
      <c r="B25" s="10" t="s">
        <v>7</v>
      </c>
      <c r="C25" s="10" t="s">
        <v>28</v>
      </c>
      <c r="D25" s="8"/>
      <c r="E25" s="8"/>
      <c r="F25" s="8"/>
      <c r="G25" s="8"/>
      <c r="H25" s="8"/>
      <c r="I25" s="8"/>
      <c r="J25" s="8"/>
      <c r="K25" s="8"/>
      <c r="L25" s="8"/>
      <c r="M25" s="2">
        <f t="shared" si="2"/>
        <v>0</v>
      </c>
      <c r="N25" s="8">
        <v>0</v>
      </c>
      <c r="O25" s="2">
        <f t="shared" si="1"/>
        <v>0</v>
      </c>
    </row>
    <row r="26" spans="1:15" x14ac:dyDescent="0.2">
      <c r="A26" s="18"/>
      <c r="B26" s="10" t="s">
        <v>8</v>
      </c>
      <c r="C26" s="10" t="s">
        <v>29</v>
      </c>
      <c r="D26" s="3">
        <f t="shared" ref="D26:L26" si="6">D27+D28+D29+D30+D31+D32+D33</f>
        <v>35903</v>
      </c>
      <c r="E26" s="3">
        <f t="shared" si="6"/>
        <v>0</v>
      </c>
      <c r="F26" s="3">
        <f t="shared" si="6"/>
        <v>1673075.2</v>
      </c>
      <c r="G26" s="3">
        <f t="shared" si="6"/>
        <v>2286179.61</v>
      </c>
      <c r="H26" s="3">
        <f t="shared" si="6"/>
        <v>862.36</v>
      </c>
      <c r="I26" s="3">
        <f t="shared" si="6"/>
        <v>0</v>
      </c>
      <c r="J26" s="3">
        <f t="shared" si="6"/>
        <v>0</v>
      </c>
      <c r="K26" s="3">
        <f t="shared" si="6"/>
        <v>0</v>
      </c>
      <c r="L26" s="3">
        <f t="shared" si="6"/>
        <v>0</v>
      </c>
      <c r="M26" s="3">
        <f>D26+E26+F26+G26+H26+I26+J26+K26+L26</f>
        <v>3996020.1699999995</v>
      </c>
      <c r="N26" s="19">
        <v>0</v>
      </c>
      <c r="O26" s="3">
        <f t="shared" si="1"/>
        <v>3996020.1699999995</v>
      </c>
    </row>
    <row r="27" spans="1:15" x14ac:dyDescent="0.2">
      <c r="A27" s="18"/>
      <c r="C27" s="10" t="s">
        <v>10</v>
      </c>
      <c r="D27" s="8">
        <v>35903</v>
      </c>
      <c r="E27" s="8"/>
      <c r="F27" s="8">
        <v>1658075.2</v>
      </c>
      <c r="G27" s="8">
        <v>2056535.39</v>
      </c>
      <c r="H27" s="8">
        <v>862.36</v>
      </c>
      <c r="I27" s="8"/>
      <c r="J27" s="8"/>
      <c r="K27" s="8"/>
      <c r="L27" s="8"/>
      <c r="M27" s="2">
        <f t="shared" si="2"/>
        <v>3751375.9499999997</v>
      </c>
      <c r="N27" s="8">
        <v>0</v>
      </c>
      <c r="O27" s="2">
        <f t="shared" si="1"/>
        <v>3751375.9499999997</v>
      </c>
    </row>
    <row r="28" spans="1:15" x14ac:dyDescent="0.2">
      <c r="A28" s="18"/>
      <c r="C28" s="10" t="s">
        <v>11</v>
      </c>
      <c r="D28" s="8"/>
      <c r="E28" s="8"/>
      <c r="F28" s="8">
        <v>15000</v>
      </c>
      <c r="G28" s="8">
        <v>208150.02</v>
      </c>
      <c r="H28" s="8"/>
      <c r="I28" s="8"/>
      <c r="J28" s="8"/>
      <c r="K28" s="8"/>
      <c r="L28" s="8"/>
      <c r="M28" s="2">
        <f t="shared" si="2"/>
        <v>223150.02</v>
      </c>
      <c r="N28" s="8">
        <v>0</v>
      </c>
      <c r="O28" s="2">
        <f t="shared" si="1"/>
        <v>223150.02</v>
      </c>
    </row>
    <row r="29" spans="1:15" x14ac:dyDescent="0.2">
      <c r="A29" s="18"/>
      <c r="C29" s="14" t="s">
        <v>73</v>
      </c>
      <c r="D29" s="8"/>
      <c r="E29" s="8"/>
      <c r="F29" s="8">
        <v>0</v>
      </c>
      <c r="G29" s="8">
        <v>21494.2</v>
      </c>
      <c r="H29" s="8"/>
      <c r="I29" s="8"/>
      <c r="J29" s="8"/>
      <c r="K29" s="8"/>
      <c r="L29" s="8"/>
      <c r="M29" s="2">
        <f t="shared" si="2"/>
        <v>21494.2</v>
      </c>
      <c r="N29" s="8">
        <v>0</v>
      </c>
      <c r="O29" s="2">
        <f t="shared" si="1"/>
        <v>21494.2</v>
      </c>
    </row>
    <row r="30" spans="1:15" x14ac:dyDescent="0.2">
      <c r="A30" s="18"/>
      <c r="C30" s="10" t="s">
        <v>30</v>
      </c>
      <c r="D30" s="8"/>
      <c r="E30" s="8"/>
      <c r="F30" s="8"/>
      <c r="G30" s="8"/>
      <c r="H30" s="8"/>
      <c r="I30" s="8"/>
      <c r="J30" s="8"/>
      <c r="K30" s="8"/>
      <c r="L30" s="8"/>
      <c r="M30" s="2">
        <f t="shared" si="2"/>
        <v>0</v>
      </c>
      <c r="N30" s="8">
        <v>0</v>
      </c>
      <c r="O30" s="2">
        <f t="shared" si="1"/>
        <v>0</v>
      </c>
    </row>
    <row r="31" spans="1:15" x14ac:dyDescent="0.2">
      <c r="A31" s="18"/>
      <c r="C31" s="10" t="s">
        <v>31</v>
      </c>
      <c r="D31" s="8"/>
      <c r="E31" s="8"/>
      <c r="F31" s="8"/>
      <c r="G31" s="8"/>
      <c r="H31" s="8"/>
      <c r="I31" s="8"/>
      <c r="J31" s="8"/>
      <c r="K31" s="8"/>
      <c r="L31" s="8"/>
      <c r="M31" s="2">
        <f t="shared" si="2"/>
        <v>0</v>
      </c>
      <c r="N31" s="8">
        <v>0</v>
      </c>
      <c r="O31" s="2">
        <f t="shared" si="1"/>
        <v>0</v>
      </c>
    </row>
    <row r="32" spans="1:15" x14ac:dyDescent="0.2">
      <c r="A32" s="18"/>
      <c r="C32" s="10" t="s">
        <v>32</v>
      </c>
      <c r="D32" s="8"/>
      <c r="E32" s="8"/>
      <c r="F32" s="8"/>
      <c r="G32" s="8"/>
      <c r="H32" s="8"/>
      <c r="I32" s="8"/>
      <c r="J32" s="8"/>
      <c r="K32" s="8"/>
      <c r="L32" s="8"/>
      <c r="M32" s="2">
        <f t="shared" si="2"/>
        <v>0</v>
      </c>
      <c r="N32" s="8">
        <v>0</v>
      </c>
      <c r="O32" s="2">
        <f t="shared" si="1"/>
        <v>0</v>
      </c>
    </row>
    <row r="33" spans="1:16" x14ac:dyDescent="0.2">
      <c r="A33" s="18"/>
      <c r="C33" s="10" t="s">
        <v>33</v>
      </c>
      <c r="D33" s="8"/>
      <c r="E33" s="8"/>
      <c r="F33" s="8"/>
      <c r="G33" s="8"/>
      <c r="H33" s="8"/>
      <c r="I33" s="8"/>
      <c r="J33" s="8"/>
      <c r="K33" s="8"/>
      <c r="L33" s="8"/>
      <c r="M33" s="2">
        <f t="shared" si="2"/>
        <v>0</v>
      </c>
      <c r="N33" s="8">
        <v>0</v>
      </c>
      <c r="O33" s="2">
        <f t="shared" si="1"/>
        <v>0</v>
      </c>
    </row>
    <row r="34" spans="1:16" x14ac:dyDescent="0.2">
      <c r="A34" s="18"/>
      <c r="B34" s="10" t="s">
        <v>15</v>
      </c>
      <c r="C34" s="10" t="s">
        <v>34</v>
      </c>
      <c r="D34" s="8">
        <v>313927.71000000002</v>
      </c>
      <c r="E34" s="8">
        <v>0</v>
      </c>
      <c r="F34" s="8">
        <v>370273.71</v>
      </c>
      <c r="G34" s="8">
        <v>370273.71</v>
      </c>
      <c r="H34" s="8">
        <v>72444.87</v>
      </c>
      <c r="I34" s="8">
        <v>0</v>
      </c>
      <c r="J34" s="8"/>
      <c r="K34" s="8"/>
      <c r="L34" s="8">
        <v>0</v>
      </c>
      <c r="M34" s="2">
        <f t="shared" si="2"/>
        <v>1126920</v>
      </c>
      <c r="N34" s="8">
        <v>0</v>
      </c>
      <c r="O34" s="2">
        <f t="shared" si="1"/>
        <v>1126920</v>
      </c>
    </row>
    <row r="35" spans="1:16" s="17" customFormat="1" x14ac:dyDescent="0.2">
      <c r="A35" s="21" t="s">
        <v>35</v>
      </c>
      <c r="B35" s="11"/>
      <c r="C35" s="22" t="s">
        <v>36</v>
      </c>
      <c r="D35" s="4">
        <f t="shared" ref="D35:O35" si="7">D3-D22</f>
        <v>-310589.21000000002</v>
      </c>
      <c r="E35" s="4">
        <f t="shared" si="7"/>
        <v>0</v>
      </c>
      <c r="F35" s="4">
        <f t="shared" si="7"/>
        <v>678765.14000000013</v>
      </c>
      <c r="G35" s="4">
        <f t="shared" si="7"/>
        <v>-260935.79000000004</v>
      </c>
      <c r="H35" s="4">
        <f t="shared" si="7"/>
        <v>-72354.849999999991</v>
      </c>
      <c r="I35" s="4">
        <f t="shared" si="7"/>
        <v>0</v>
      </c>
      <c r="J35" s="4">
        <f t="shared" si="7"/>
        <v>0</v>
      </c>
      <c r="K35" s="4">
        <f t="shared" si="7"/>
        <v>0</v>
      </c>
      <c r="L35" s="4">
        <f t="shared" si="7"/>
        <v>0</v>
      </c>
      <c r="M35" s="4">
        <f t="shared" si="7"/>
        <v>34885.289999999106</v>
      </c>
      <c r="N35" s="4">
        <f t="shared" si="7"/>
        <v>0</v>
      </c>
      <c r="O35" s="4">
        <f t="shared" si="7"/>
        <v>34885.289999999106</v>
      </c>
    </row>
    <row r="36" spans="1:16" x14ac:dyDescent="0.2">
      <c r="A36" s="16"/>
      <c r="B36" s="17"/>
      <c r="C36" s="20"/>
      <c r="D36" s="23"/>
      <c r="E36" s="23"/>
      <c r="F36" s="23"/>
      <c r="G36" s="23"/>
      <c r="H36" s="23"/>
      <c r="I36" s="23"/>
      <c r="J36" s="23"/>
      <c r="K36" s="23"/>
      <c r="L36" s="23"/>
      <c r="M36" s="5"/>
      <c r="N36" s="24"/>
      <c r="O36" s="5"/>
    </row>
    <row r="37" spans="1:16" x14ac:dyDescent="0.2">
      <c r="A37" s="18"/>
      <c r="C37" s="20"/>
      <c r="D37" s="23"/>
      <c r="E37" s="23"/>
      <c r="F37" s="23"/>
      <c r="G37" s="23"/>
      <c r="H37" s="23"/>
      <c r="I37" s="23"/>
      <c r="J37" s="23"/>
      <c r="K37" s="23"/>
      <c r="L37" s="23"/>
      <c r="M37" s="5"/>
      <c r="N37" s="24"/>
      <c r="O37" s="5"/>
    </row>
    <row r="38" spans="1:16" x14ac:dyDescent="0.2">
      <c r="A38" s="1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6" x14ac:dyDescent="0.2">
      <c r="A39" s="18" t="s">
        <v>41</v>
      </c>
      <c r="C39" s="20" t="s">
        <v>42</v>
      </c>
      <c r="D39" s="25"/>
      <c r="E39" s="25"/>
      <c r="F39" s="25"/>
      <c r="G39" s="26"/>
      <c r="H39" s="25"/>
      <c r="I39" s="25"/>
      <c r="J39" s="25"/>
      <c r="K39" s="25"/>
      <c r="L39" s="25"/>
      <c r="M39" s="7">
        <f>M40+M41+M42+M43+M44+M45</f>
        <v>5208781.87</v>
      </c>
      <c r="N39" s="7">
        <f>N40+N41+N42+N43+N44+N45</f>
        <v>0</v>
      </c>
      <c r="O39" s="3">
        <f>O40+O41+O42+O43+O44+O45</f>
        <v>5208781.87</v>
      </c>
      <c r="P39" s="35"/>
    </row>
    <row r="40" spans="1:16" s="29" customFormat="1" x14ac:dyDescent="0.2">
      <c r="A40" s="18"/>
      <c r="B40" s="10" t="s">
        <v>2</v>
      </c>
      <c r="C40" s="10" t="s">
        <v>43</v>
      </c>
      <c r="D40" s="6"/>
      <c r="E40" s="6"/>
      <c r="F40" s="6"/>
      <c r="G40" s="27"/>
      <c r="H40" s="6"/>
      <c r="I40" s="6"/>
      <c r="J40" s="6"/>
      <c r="K40" s="6"/>
      <c r="L40" s="6"/>
      <c r="M40" s="8">
        <v>2459849.9700000002</v>
      </c>
      <c r="N40" s="8"/>
      <c r="O40" s="8">
        <v>2459849.9700000002</v>
      </c>
      <c r="P40" s="36"/>
    </row>
    <row r="41" spans="1:16" s="29" customFormat="1" x14ac:dyDescent="0.2">
      <c r="A41" s="28"/>
      <c r="B41" s="29" t="s">
        <v>6</v>
      </c>
      <c r="C41" s="29" t="s">
        <v>44</v>
      </c>
      <c r="D41" s="30"/>
      <c r="E41" s="30"/>
      <c r="F41" s="30"/>
      <c r="G41" s="31"/>
      <c r="H41" s="30"/>
      <c r="I41" s="30"/>
      <c r="J41" s="30"/>
      <c r="K41" s="30"/>
      <c r="L41" s="30"/>
      <c r="M41" s="8">
        <v>1707219.21</v>
      </c>
      <c r="N41" s="32"/>
      <c r="O41" s="8">
        <v>1707219.21</v>
      </c>
      <c r="P41" s="36"/>
    </row>
    <row r="42" spans="1:16" x14ac:dyDescent="0.2">
      <c r="A42" s="28"/>
      <c r="B42" s="29" t="s">
        <v>7</v>
      </c>
      <c r="C42" s="29" t="s">
        <v>45</v>
      </c>
      <c r="D42" s="30"/>
      <c r="E42" s="30"/>
      <c r="F42" s="30"/>
      <c r="G42" s="31"/>
      <c r="H42" s="30"/>
      <c r="I42" s="30"/>
      <c r="J42" s="30"/>
      <c r="K42" s="30"/>
      <c r="L42" s="30"/>
      <c r="M42" s="8">
        <v>302202.84999999998</v>
      </c>
      <c r="N42" s="32"/>
      <c r="O42" s="8">
        <v>302202.84999999998</v>
      </c>
      <c r="P42" s="35"/>
    </row>
    <row r="43" spans="1:16" x14ac:dyDescent="0.2">
      <c r="A43" s="18"/>
      <c r="B43" s="10" t="s">
        <v>8</v>
      </c>
      <c r="C43" s="10" t="s">
        <v>46</v>
      </c>
      <c r="D43" s="6"/>
      <c r="E43" s="6"/>
      <c r="F43" s="6"/>
      <c r="G43" s="27"/>
      <c r="H43" s="6"/>
      <c r="I43" s="6"/>
      <c r="J43" s="6"/>
      <c r="K43" s="6"/>
      <c r="L43" s="6"/>
      <c r="M43" s="8">
        <v>674156.45</v>
      </c>
      <c r="N43" s="8"/>
      <c r="O43" s="8">
        <v>674156.45</v>
      </c>
      <c r="P43" s="35"/>
    </row>
    <row r="44" spans="1:16" x14ac:dyDescent="0.2">
      <c r="A44" s="18"/>
      <c r="B44" s="10" t="s">
        <v>15</v>
      </c>
      <c r="C44" s="10" t="s">
        <v>47</v>
      </c>
      <c r="D44" s="6"/>
      <c r="E44" s="6"/>
      <c r="F44" s="6"/>
      <c r="G44" s="27"/>
      <c r="H44" s="6"/>
      <c r="I44" s="6"/>
      <c r="J44" s="6"/>
      <c r="K44" s="6"/>
      <c r="L44" s="6"/>
      <c r="M44" s="8">
        <v>17533.02</v>
      </c>
      <c r="N44" s="8"/>
      <c r="O44" s="8">
        <v>17533.02</v>
      </c>
      <c r="P44" s="35"/>
    </row>
    <row r="45" spans="1:16" x14ac:dyDescent="0.2">
      <c r="A45" s="18"/>
      <c r="B45" s="10" t="s">
        <v>22</v>
      </c>
      <c r="C45" s="10" t="s">
        <v>34</v>
      </c>
      <c r="D45" s="6"/>
      <c r="E45" s="6"/>
      <c r="F45" s="6"/>
      <c r="G45" s="27"/>
      <c r="H45" s="6"/>
      <c r="I45" s="6"/>
      <c r="J45" s="6"/>
      <c r="K45" s="6"/>
      <c r="L45" s="6"/>
      <c r="M45" s="8">
        <v>47820.37</v>
      </c>
      <c r="N45" s="8"/>
      <c r="O45" s="8">
        <v>47820.37</v>
      </c>
      <c r="P45" s="35"/>
    </row>
    <row r="46" spans="1:16" x14ac:dyDescent="0.2">
      <c r="A46" s="18" t="s">
        <v>48</v>
      </c>
      <c r="C46" s="20" t="s">
        <v>49</v>
      </c>
      <c r="D46" s="25"/>
      <c r="E46" s="25"/>
      <c r="F46" s="25"/>
      <c r="G46" s="26"/>
      <c r="H46" s="25"/>
      <c r="I46" s="25"/>
      <c r="J46" s="25"/>
      <c r="K46" s="25"/>
      <c r="L46" s="25"/>
      <c r="M46" s="3">
        <f>M47+M48+M49+M50+M51+M52</f>
        <v>2014205.66</v>
      </c>
      <c r="N46" s="3">
        <f>N47+N48+N49+N50+N51+N52</f>
        <v>0</v>
      </c>
      <c r="O46" s="3">
        <f>O47+O48+O49+O50+O51+O52</f>
        <v>2014205.66</v>
      </c>
      <c r="P46" s="35"/>
    </row>
    <row r="47" spans="1:16" s="29" customFormat="1" x14ac:dyDescent="0.2">
      <c r="A47" s="18"/>
      <c r="B47" s="10" t="s">
        <v>2</v>
      </c>
      <c r="C47" s="10" t="s">
        <v>50</v>
      </c>
      <c r="D47" s="6"/>
      <c r="E47" s="6"/>
      <c r="F47" s="6"/>
      <c r="G47" s="6"/>
      <c r="H47" s="6"/>
      <c r="I47" s="6"/>
      <c r="J47" s="6"/>
      <c r="K47" s="6"/>
      <c r="L47" s="6"/>
      <c r="M47" s="8">
        <v>174727.27</v>
      </c>
      <c r="N47" s="8"/>
      <c r="O47" s="8">
        <v>174727.27</v>
      </c>
      <c r="P47" s="36"/>
    </row>
    <row r="48" spans="1:16" x14ac:dyDescent="0.2">
      <c r="A48" s="28"/>
      <c r="B48" s="29" t="s">
        <v>6</v>
      </c>
      <c r="C48" s="29" t="s">
        <v>51</v>
      </c>
      <c r="D48" s="30"/>
      <c r="E48" s="30"/>
      <c r="F48" s="30"/>
      <c r="G48" s="30"/>
      <c r="H48" s="30"/>
      <c r="I48" s="30"/>
      <c r="J48" s="30"/>
      <c r="K48" s="30"/>
      <c r="L48" s="30"/>
      <c r="M48" s="8"/>
      <c r="N48" s="8"/>
      <c r="O48" s="8"/>
      <c r="P48" s="35"/>
    </row>
    <row r="49" spans="1:16" x14ac:dyDescent="0.2">
      <c r="A49" s="18"/>
      <c r="B49" s="10" t="s">
        <v>7</v>
      </c>
      <c r="C49" s="10" t="s">
        <v>52</v>
      </c>
      <c r="D49" s="6"/>
      <c r="E49" s="6"/>
      <c r="F49" s="6"/>
      <c r="G49" s="6"/>
      <c r="H49" s="6"/>
      <c r="I49" s="6"/>
      <c r="J49" s="6"/>
      <c r="K49" s="6"/>
      <c r="L49" s="6"/>
      <c r="M49" s="8"/>
      <c r="N49" s="8"/>
      <c r="O49" s="8"/>
      <c r="P49" s="35"/>
    </row>
    <row r="50" spans="1:16" x14ac:dyDescent="0.2">
      <c r="A50" s="18"/>
      <c r="B50" s="10" t="s">
        <v>8</v>
      </c>
      <c r="C50" s="10" t="s">
        <v>53</v>
      </c>
      <c r="D50" s="6"/>
      <c r="E50" s="6"/>
      <c r="F50" s="6"/>
      <c r="G50" s="6"/>
      <c r="H50" s="6"/>
      <c r="I50" s="6"/>
      <c r="J50" s="6"/>
      <c r="K50" s="6"/>
      <c r="L50" s="6"/>
      <c r="M50" s="8"/>
      <c r="N50" s="8"/>
      <c r="O50" s="8"/>
      <c r="P50" s="35"/>
    </row>
    <row r="51" spans="1:16" x14ac:dyDescent="0.2">
      <c r="A51" s="18"/>
      <c r="B51" s="10" t="s">
        <v>15</v>
      </c>
      <c r="C51" s="10" t="s">
        <v>54</v>
      </c>
      <c r="D51" s="6"/>
      <c r="E51" s="6"/>
      <c r="F51" s="6"/>
      <c r="G51" s="6"/>
      <c r="H51" s="6"/>
      <c r="I51" s="6"/>
      <c r="J51" s="6"/>
      <c r="K51" s="6"/>
      <c r="L51" s="6"/>
      <c r="M51" s="8">
        <v>1837831.15</v>
      </c>
      <c r="N51" s="8"/>
      <c r="O51" s="8">
        <v>1837831.15</v>
      </c>
      <c r="P51" s="35"/>
    </row>
    <row r="52" spans="1:16" x14ac:dyDescent="0.2">
      <c r="A52" s="18"/>
      <c r="B52" s="10" t="s">
        <v>22</v>
      </c>
      <c r="C52" s="10" t="s">
        <v>23</v>
      </c>
      <c r="D52" s="6"/>
      <c r="E52" s="6"/>
      <c r="F52" s="6"/>
      <c r="G52" s="6"/>
      <c r="H52" s="6"/>
      <c r="I52" s="6"/>
      <c r="J52" s="6"/>
      <c r="K52" s="6"/>
      <c r="L52" s="6"/>
      <c r="M52" s="8">
        <v>1647.24</v>
      </c>
      <c r="N52" s="8"/>
      <c r="O52" s="8">
        <v>1647.24</v>
      </c>
      <c r="P52" s="35"/>
    </row>
    <row r="53" spans="1:16" x14ac:dyDescent="0.2">
      <c r="A53" s="18" t="s">
        <v>55</v>
      </c>
      <c r="C53" s="20" t="s">
        <v>56</v>
      </c>
      <c r="D53" s="25"/>
      <c r="E53" s="25"/>
      <c r="F53" s="25"/>
      <c r="G53" s="25"/>
      <c r="H53" s="25"/>
      <c r="I53" s="25"/>
      <c r="J53" s="25"/>
      <c r="K53" s="25"/>
      <c r="L53" s="25"/>
      <c r="M53" s="3">
        <f>M54+M55+M56</f>
        <v>202121.4</v>
      </c>
      <c r="N53" s="3">
        <f>N54+N55+N56</f>
        <v>0</v>
      </c>
      <c r="O53" s="3">
        <f>O54+O55+O56</f>
        <v>0</v>
      </c>
      <c r="P53" s="35"/>
    </row>
    <row r="54" spans="1:16" s="29" customFormat="1" x14ac:dyDescent="0.2">
      <c r="A54" s="18"/>
      <c r="B54" s="10" t="s">
        <v>2</v>
      </c>
      <c r="C54" s="10" t="s">
        <v>57</v>
      </c>
      <c r="D54" s="6"/>
      <c r="E54" s="6"/>
      <c r="F54" s="6"/>
      <c r="G54" s="6"/>
      <c r="H54" s="6"/>
      <c r="I54" s="6"/>
      <c r="J54" s="6"/>
      <c r="K54" s="6"/>
      <c r="L54" s="6"/>
      <c r="M54" s="8">
        <v>161606.69</v>
      </c>
      <c r="N54" s="8"/>
      <c r="O54" s="8"/>
      <c r="P54" s="36"/>
    </row>
    <row r="55" spans="1:16" x14ac:dyDescent="0.2">
      <c r="A55" s="28"/>
      <c r="B55" s="29" t="s">
        <v>6</v>
      </c>
      <c r="C55" s="29" t="s">
        <v>58</v>
      </c>
      <c r="D55" s="30"/>
      <c r="E55" s="30"/>
      <c r="F55" s="30"/>
      <c r="G55" s="30"/>
      <c r="H55" s="30"/>
      <c r="I55" s="30"/>
      <c r="J55" s="30"/>
      <c r="K55" s="30"/>
      <c r="L55" s="30"/>
      <c r="M55" s="8">
        <v>40514.71</v>
      </c>
      <c r="N55" s="8"/>
      <c r="O55" s="8"/>
      <c r="P55" s="35"/>
    </row>
    <row r="56" spans="1:16" x14ac:dyDescent="0.2">
      <c r="A56" s="18"/>
      <c r="B56" s="10" t="s">
        <v>7</v>
      </c>
      <c r="C56" s="10" t="s">
        <v>59</v>
      </c>
      <c r="D56" s="6"/>
      <c r="E56" s="6"/>
      <c r="F56" s="6"/>
      <c r="G56" s="6"/>
      <c r="H56" s="6"/>
      <c r="I56" s="6"/>
      <c r="J56" s="6"/>
      <c r="K56" s="6"/>
      <c r="L56" s="6"/>
      <c r="M56" s="8"/>
      <c r="N56" s="8"/>
      <c r="O56" s="8"/>
      <c r="P56" s="35"/>
    </row>
    <row r="57" spans="1:16" x14ac:dyDescent="0.2">
      <c r="A57" s="61" t="s">
        <v>60</v>
      </c>
      <c r="B57" s="61"/>
      <c r="C57" s="61"/>
      <c r="D57" s="61"/>
      <c r="E57" s="4"/>
      <c r="F57" s="4"/>
      <c r="G57" s="4"/>
      <c r="H57" s="4"/>
      <c r="I57" s="4"/>
      <c r="J57" s="4"/>
      <c r="K57" s="4"/>
      <c r="L57" s="4"/>
      <c r="M57" s="9">
        <v>-3321297.61</v>
      </c>
      <c r="N57" s="9">
        <f>N35-N39+N46-N53</f>
        <v>0</v>
      </c>
      <c r="O57" s="9">
        <v>-3321297.61</v>
      </c>
      <c r="P57" s="35"/>
    </row>
    <row r="58" spans="1:16" x14ac:dyDescent="0.2">
      <c r="A58" s="37" t="s">
        <v>68</v>
      </c>
    </row>
    <row r="59" spans="1:16" x14ac:dyDescent="0.2">
      <c r="A59" s="37" t="s">
        <v>69</v>
      </c>
      <c r="M59" s="10">
        <v>-3321297.61</v>
      </c>
      <c r="O59" s="10">
        <v>-3321297.61</v>
      </c>
      <c r="P59" s="35"/>
    </row>
    <row r="60" spans="1:16" x14ac:dyDescent="0.2">
      <c r="A60" s="38" t="s">
        <v>70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1:16" x14ac:dyDescent="0.2">
      <c r="A61" s="39" t="s">
        <v>71</v>
      </c>
      <c r="M61" s="12">
        <v>-3321297.61</v>
      </c>
      <c r="O61" s="20">
        <f>M61</f>
        <v>-3321297.61</v>
      </c>
    </row>
  </sheetData>
  <mergeCells count="14">
    <mergeCell ref="B3:C3"/>
    <mergeCell ref="A57:D57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0A1FF406-D87D-47AA-995E-F0ECDBB28E1A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21936-C1B4-4970-B974-848C11874A65}">
  <dimension ref="A1:P61"/>
  <sheetViews>
    <sheetView topLeftCell="A21" workbookViewId="0">
      <selection activeCell="O60" sqref="O60"/>
    </sheetView>
  </sheetViews>
  <sheetFormatPr defaultRowHeight="12.75" x14ac:dyDescent="0.2"/>
  <cols>
    <col min="1" max="1" width="5.42578125" style="10" customWidth="1"/>
    <col min="2" max="2" width="2.42578125" style="10" customWidth="1"/>
    <col min="3" max="3" width="29.42578125" style="10" customWidth="1"/>
    <col min="4" max="4" width="15.5703125" style="10" customWidth="1"/>
    <col min="5" max="5" width="12.85546875" style="10" bestFit="1" customWidth="1"/>
    <col min="6" max="6" width="12.85546875" style="10" customWidth="1"/>
    <col min="7" max="8" width="14" style="10" bestFit="1" customWidth="1"/>
    <col min="9" max="9" width="13.28515625" style="10" bestFit="1" customWidth="1"/>
    <col min="10" max="11" width="9.28515625" style="10" bestFit="1" customWidth="1"/>
    <col min="12" max="12" width="10.28515625" style="10" bestFit="1" customWidth="1"/>
    <col min="13" max="13" width="13.7109375" style="10" customWidth="1"/>
    <col min="14" max="14" width="11.140625" style="10" customWidth="1"/>
    <col min="15" max="15" width="19.42578125" style="10" customWidth="1"/>
    <col min="16" max="16384" width="9.140625" style="10"/>
  </cols>
  <sheetData>
    <row r="1" spans="1:15" s="14" customFormat="1" x14ac:dyDescent="0.2">
      <c r="A1" s="13"/>
      <c r="C1" s="15" t="s">
        <v>103</v>
      </c>
      <c r="D1" s="62" t="s">
        <v>37</v>
      </c>
      <c r="E1" s="62" t="s">
        <v>38</v>
      </c>
      <c r="F1" s="62" t="s">
        <v>75</v>
      </c>
      <c r="G1" s="62" t="s">
        <v>74</v>
      </c>
      <c r="H1" s="62" t="s">
        <v>39</v>
      </c>
      <c r="I1" s="62" t="s">
        <v>40</v>
      </c>
      <c r="J1" s="62" t="s">
        <v>61</v>
      </c>
      <c r="K1" s="62" t="s">
        <v>66</v>
      </c>
      <c r="L1" s="62" t="s">
        <v>62</v>
      </c>
      <c r="M1" s="62" t="s">
        <v>63</v>
      </c>
      <c r="N1" s="62" t="s">
        <v>64</v>
      </c>
      <c r="O1" s="62" t="s">
        <v>65</v>
      </c>
    </row>
    <row r="2" spans="1:15" s="14" customFormat="1" x14ac:dyDescent="0.2">
      <c r="A2" s="13"/>
      <c r="B2" s="13"/>
      <c r="C2" s="33" t="s">
        <v>67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s="17" customFormat="1" x14ac:dyDescent="0.2">
      <c r="A3" s="13" t="s">
        <v>1</v>
      </c>
      <c r="B3" s="63" t="s">
        <v>0</v>
      </c>
      <c r="C3" s="63"/>
      <c r="D3" s="1">
        <f t="shared" ref="D3:N3" si="0">D4+D5+D6+D7+D14+D21</f>
        <v>524152.4</v>
      </c>
      <c r="E3" s="1">
        <f t="shared" si="0"/>
        <v>115599.93</v>
      </c>
      <c r="F3" s="1">
        <f t="shared" si="0"/>
        <v>1127871.0799999998</v>
      </c>
      <c r="G3" s="1">
        <f t="shared" si="0"/>
        <v>2911766.69</v>
      </c>
      <c r="H3" s="1">
        <f t="shared" si="0"/>
        <v>41181.86</v>
      </c>
      <c r="I3" s="1">
        <f t="shared" si="0"/>
        <v>157467.6</v>
      </c>
      <c r="J3" s="1">
        <f t="shared" si="0"/>
        <v>0</v>
      </c>
      <c r="K3" s="1">
        <f t="shared" si="0"/>
        <v>0</v>
      </c>
      <c r="L3" s="1">
        <f t="shared" si="0"/>
        <v>0</v>
      </c>
      <c r="M3" s="1">
        <f>D3+E3+F3+G3+H3+I3+J3+K3+L3</f>
        <v>4878039.5599999996</v>
      </c>
      <c r="N3" s="1">
        <f t="shared" si="0"/>
        <v>0</v>
      </c>
      <c r="O3" s="1">
        <f t="shared" ref="O3:O34" si="1">M3+N3</f>
        <v>4878039.5599999996</v>
      </c>
    </row>
    <row r="4" spans="1:15" x14ac:dyDescent="0.2">
      <c r="A4" s="16"/>
      <c r="B4" s="17" t="s">
        <v>2</v>
      </c>
      <c r="C4" s="17" t="s">
        <v>4</v>
      </c>
      <c r="D4" s="8">
        <v>360082.55</v>
      </c>
      <c r="E4" s="8">
        <v>34372.6</v>
      </c>
      <c r="F4" s="8">
        <v>819989.82</v>
      </c>
      <c r="G4" s="8">
        <v>1737626.58</v>
      </c>
      <c r="H4" s="8">
        <v>13575.94</v>
      </c>
      <c r="I4" s="8">
        <v>14593.85</v>
      </c>
      <c r="J4" s="34"/>
      <c r="K4" s="34"/>
      <c r="L4" s="8"/>
      <c r="M4" s="2">
        <f>D4+E4+F4+G4+H4+I4+J4+K4+L4</f>
        <v>2980241.34</v>
      </c>
      <c r="N4" s="8">
        <v>0</v>
      </c>
      <c r="O4" s="2">
        <f t="shared" si="1"/>
        <v>2980241.34</v>
      </c>
    </row>
    <row r="5" spans="1:15" x14ac:dyDescent="0.2">
      <c r="A5" s="18"/>
      <c r="B5" s="10" t="s">
        <v>6</v>
      </c>
      <c r="C5" s="10" t="s">
        <v>3</v>
      </c>
      <c r="D5" s="8"/>
      <c r="E5" s="8"/>
      <c r="F5" s="8"/>
      <c r="G5" s="8"/>
      <c r="H5" s="8"/>
      <c r="I5" s="8"/>
      <c r="J5" s="8"/>
      <c r="K5" s="8"/>
      <c r="L5" s="8"/>
      <c r="M5" s="2">
        <f t="shared" ref="M5:M34" si="2">D5+E5+F5+G5+H5+I5+J5+K5+L5</f>
        <v>0</v>
      </c>
      <c r="N5" s="8">
        <v>0</v>
      </c>
      <c r="O5" s="2">
        <f t="shared" si="1"/>
        <v>0</v>
      </c>
    </row>
    <row r="6" spans="1:15" x14ac:dyDescent="0.2">
      <c r="A6" s="18"/>
      <c r="B6" s="10" t="s">
        <v>7</v>
      </c>
      <c r="C6" s="10" t="s">
        <v>5</v>
      </c>
      <c r="D6" s="8"/>
      <c r="E6" s="8"/>
      <c r="F6" s="8"/>
      <c r="G6" s="8"/>
      <c r="H6" s="8"/>
      <c r="I6" s="8"/>
      <c r="J6" s="8"/>
      <c r="K6" s="8"/>
      <c r="L6" s="8"/>
      <c r="M6" s="2">
        <f t="shared" si="2"/>
        <v>0</v>
      </c>
      <c r="N6" s="8">
        <v>0</v>
      </c>
      <c r="O6" s="2">
        <f t="shared" si="1"/>
        <v>0</v>
      </c>
    </row>
    <row r="7" spans="1:15" x14ac:dyDescent="0.2">
      <c r="A7" s="18"/>
      <c r="B7" s="10" t="s">
        <v>8</v>
      </c>
      <c r="C7" s="10" t="s">
        <v>9</v>
      </c>
      <c r="D7" s="3">
        <f t="shared" ref="D7:L7" si="3">D8+D9+D10+D11+D12+D13</f>
        <v>128043.36000000002</v>
      </c>
      <c r="E7" s="3">
        <f t="shared" si="3"/>
        <v>77194.929999999993</v>
      </c>
      <c r="F7" s="3">
        <f t="shared" si="3"/>
        <v>307880.77</v>
      </c>
      <c r="G7" s="3">
        <f t="shared" si="3"/>
        <v>561625.30000000005</v>
      </c>
      <c r="H7" s="3">
        <f t="shared" si="3"/>
        <v>23106.19</v>
      </c>
      <c r="I7" s="3">
        <f t="shared" si="3"/>
        <v>141218.04999999999</v>
      </c>
      <c r="J7" s="3">
        <f t="shared" si="3"/>
        <v>0</v>
      </c>
      <c r="K7" s="3">
        <f t="shared" si="3"/>
        <v>0</v>
      </c>
      <c r="L7" s="3">
        <f t="shared" si="3"/>
        <v>0</v>
      </c>
      <c r="M7" s="3">
        <f>D7+E7+F7+G7+H7+I7+J7+K7+L7</f>
        <v>1239068.6000000001</v>
      </c>
      <c r="N7" s="19">
        <v>0</v>
      </c>
      <c r="O7" s="3">
        <f t="shared" si="1"/>
        <v>1239068.6000000001</v>
      </c>
    </row>
    <row r="8" spans="1:15" x14ac:dyDescent="0.2">
      <c r="A8" s="18"/>
      <c r="C8" s="10" t="s">
        <v>10</v>
      </c>
      <c r="D8" s="8">
        <v>70149.570000000007</v>
      </c>
      <c r="E8" s="8">
        <v>77194.929999999993</v>
      </c>
      <c r="F8" s="8"/>
      <c r="G8" s="8"/>
      <c r="H8" s="8">
        <v>4106.1899999999996</v>
      </c>
      <c r="I8" s="8">
        <v>141218.04999999999</v>
      </c>
      <c r="J8" s="8"/>
      <c r="K8" s="8"/>
      <c r="L8" s="8"/>
      <c r="M8" s="2">
        <f t="shared" si="2"/>
        <v>292668.74</v>
      </c>
      <c r="N8" s="8">
        <v>0</v>
      </c>
      <c r="O8" s="2">
        <f t="shared" si="1"/>
        <v>292668.74</v>
      </c>
    </row>
    <row r="9" spans="1:15" x14ac:dyDescent="0.2">
      <c r="A9" s="18"/>
      <c r="C9" s="10" t="s">
        <v>11</v>
      </c>
      <c r="D9" s="8">
        <v>57893.79</v>
      </c>
      <c r="E9" s="8">
        <v>0</v>
      </c>
      <c r="F9" s="8">
        <v>307880.77</v>
      </c>
      <c r="G9" s="8">
        <v>561625.30000000005</v>
      </c>
      <c r="H9" s="8">
        <v>19000</v>
      </c>
      <c r="I9" s="8">
        <v>0</v>
      </c>
      <c r="J9" s="8"/>
      <c r="K9" s="8"/>
      <c r="L9" s="8"/>
      <c r="M9" s="2">
        <f t="shared" si="2"/>
        <v>946399.8600000001</v>
      </c>
      <c r="N9" s="8">
        <v>0</v>
      </c>
      <c r="O9" s="2">
        <f t="shared" si="1"/>
        <v>946399.8600000001</v>
      </c>
    </row>
    <row r="10" spans="1:15" x14ac:dyDescent="0.2">
      <c r="A10" s="18"/>
      <c r="C10" s="10" t="s">
        <v>12</v>
      </c>
      <c r="D10" s="8"/>
      <c r="E10" s="8"/>
      <c r="F10" s="8"/>
      <c r="G10" s="8"/>
      <c r="H10" s="8"/>
      <c r="I10" s="8"/>
      <c r="J10" s="8"/>
      <c r="K10" s="8"/>
      <c r="L10" s="8"/>
      <c r="M10" s="2">
        <f t="shared" si="2"/>
        <v>0</v>
      </c>
      <c r="N10" s="8">
        <v>0</v>
      </c>
      <c r="O10" s="2">
        <f t="shared" si="1"/>
        <v>0</v>
      </c>
    </row>
    <row r="11" spans="1:15" x14ac:dyDescent="0.2">
      <c r="A11" s="18"/>
      <c r="C11" s="10" t="s">
        <v>13</v>
      </c>
      <c r="D11" s="8"/>
      <c r="E11" s="8"/>
      <c r="F11" s="8"/>
      <c r="G11" s="8"/>
      <c r="H11" s="8"/>
      <c r="I11" s="8"/>
      <c r="J11" s="8"/>
      <c r="K11" s="8"/>
      <c r="L11" s="8"/>
      <c r="M11" s="2">
        <f t="shared" si="2"/>
        <v>0</v>
      </c>
      <c r="N11" s="8">
        <v>0</v>
      </c>
      <c r="O11" s="2">
        <f t="shared" si="1"/>
        <v>0</v>
      </c>
    </row>
    <row r="12" spans="1:15" x14ac:dyDescent="0.2">
      <c r="A12" s="18"/>
      <c r="C12" s="10" t="s">
        <v>14</v>
      </c>
      <c r="D12" s="8"/>
      <c r="E12" s="8"/>
      <c r="F12" s="8"/>
      <c r="G12" s="8"/>
      <c r="H12" s="8"/>
      <c r="I12" s="8"/>
      <c r="J12" s="8"/>
      <c r="K12" s="8"/>
      <c r="L12" s="8"/>
      <c r="M12" s="2">
        <f t="shared" si="2"/>
        <v>0</v>
      </c>
      <c r="N12" s="8">
        <v>0</v>
      </c>
      <c r="O12" s="2">
        <f t="shared" si="1"/>
        <v>0</v>
      </c>
    </row>
    <row r="13" spans="1:15" x14ac:dyDescent="0.2">
      <c r="A13" s="18"/>
      <c r="C13" s="14" t="s">
        <v>76</v>
      </c>
      <c r="D13" s="8"/>
      <c r="E13" s="8"/>
      <c r="F13" s="8"/>
      <c r="G13" s="8"/>
      <c r="H13" s="8"/>
      <c r="I13" s="8"/>
      <c r="J13" s="8"/>
      <c r="K13" s="8"/>
      <c r="L13" s="8"/>
      <c r="M13" s="2">
        <f t="shared" si="2"/>
        <v>0</v>
      </c>
      <c r="N13" s="8">
        <v>0</v>
      </c>
      <c r="O13" s="2">
        <f t="shared" si="1"/>
        <v>0</v>
      </c>
    </row>
    <row r="14" spans="1:15" x14ac:dyDescent="0.2">
      <c r="A14" s="18"/>
      <c r="B14" s="10" t="s">
        <v>15</v>
      </c>
      <c r="C14" s="10" t="s">
        <v>16</v>
      </c>
      <c r="D14" s="3">
        <f t="shared" ref="D14:L14" si="4">D15+D16+D17+D18+D19+D20</f>
        <v>0</v>
      </c>
      <c r="E14" s="3">
        <f t="shared" si="4"/>
        <v>0</v>
      </c>
      <c r="F14" s="3">
        <f t="shared" si="4"/>
        <v>0</v>
      </c>
      <c r="G14" s="3">
        <f t="shared" si="4"/>
        <v>0</v>
      </c>
      <c r="H14" s="3">
        <f t="shared" si="4"/>
        <v>3090.84</v>
      </c>
      <c r="I14" s="3">
        <f t="shared" si="4"/>
        <v>0</v>
      </c>
      <c r="J14" s="3">
        <f t="shared" si="4"/>
        <v>0</v>
      </c>
      <c r="K14" s="3">
        <f t="shared" si="4"/>
        <v>0</v>
      </c>
      <c r="L14" s="3">
        <f t="shared" si="4"/>
        <v>0</v>
      </c>
      <c r="M14" s="3">
        <f>D14+E14+F14+G14+H14+I14+J14+K14+L14</f>
        <v>3090.84</v>
      </c>
      <c r="N14" s="19">
        <v>0</v>
      </c>
      <c r="O14" s="3">
        <f t="shared" si="1"/>
        <v>3090.84</v>
      </c>
    </row>
    <row r="15" spans="1:15" x14ac:dyDescent="0.2">
      <c r="A15" s="18"/>
      <c r="C15" s="10" t="s">
        <v>17</v>
      </c>
      <c r="D15" s="8"/>
      <c r="E15" s="8"/>
      <c r="F15" s="8"/>
      <c r="G15" s="8"/>
      <c r="H15" s="8">
        <v>3090.84</v>
      </c>
      <c r="I15" s="8"/>
      <c r="J15" s="8"/>
      <c r="K15" s="8"/>
      <c r="L15" s="8"/>
      <c r="M15" s="2">
        <f t="shared" si="2"/>
        <v>3090.84</v>
      </c>
      <c r="N15" s="8">
        <v>0</v>
      </c>
      <c r="O15" s="2">
        <f t="shared" si="1"/>
        <v>3090.84</v>
      </c>
    </row>
    <row r="16" spans="1:15" x14ac:dyDescent="0.2">
      <c r="A16" s="18"/>
      <c r="C16" s="10" t="s">
        <v>18</v>
      </c>
      <c r="D16" s="8"/>
      <c r="E16" s="8"/>
      <c r="F16" s="8"/>
      <c r="G16" s="8"/>
      <c r="H16" s="8"/>
      <c r="I16" s="8"/>
      <c r="J16" s="8"/>
      <c r="K16" s="8"/>
      <c r="L16" s="8"/>
      <c r="M16" s="2">
        <f t="shared" si="2"/>
        <v>0</v>
      </c>
      <c r="N16" s="8">
        <v>0</v>
      </c>
      <c r="O16" s="2">
        <f t="shared" si="1"/>
        <v>0</v>
      </c>
    </row>
    <row r="17" spans="1:15" x14ac:dyDescent="0.2">
      <c r="A17" s="18"/>
      <c r="C17" s="10" t="s">
        <v>19</v>
      </c>
      <c r="D17" s="8"/>
      <c r="E17" s="8"/>
      <c r="F17" s="8"/>
      <c r="G17" s="8"/>
      <c r="H17" s="8"/>
      <c r="I17" s="8"/>
      <c r="J17" s="8"/>
      <c r="K17" s="8"/>
      <c r="L17" s="8"/>
      <c r="M17" s="2">
        <f t="shared" si="2"/>
        <v>0</v>
      </c>
      <c r="N17" s="8">
        <v>0</v>
      </c>
      <c r="O17" s="2">
        <f t="shared" si="1"/>
        <v>0</v>
      </c>
    </row>
    <row r="18" spans="1:15" x14ac:dyDescent="0.2">
      <c r="A18" s="18"/>
      <c r="C18" s="10" t="s">
        <v>20</v>
      </c>
      <c r="D18" s="8"/>
      <c r="E18" s="8"/>
      <c r="F18" s="8"/>
      <c r="G18" s="8"/>
      <c r="H18" s="8"/>
      <c r="I18" s="8"/>
      <c r="J18" s="8"/>
      <c r="K18" s="8"/>
      <c r="L18" s="8"/>
      <c r="M18" s="2">
        <f t="shared" si="2"/>
        <v>0</v>
      </c>
      <c r="N18" s="8">
        <v>0</v>
      </c>
      <c r="O18" s="2">
        <f t="shared" si="1"/>
        <v>0</v>
      </c>
    </row>
    <row r="19" spans="1:15" x14ac:dyDescent="0.2">
      <c r="A19" s="18"/>
      <c r="C19" s="10" t="s">
        <v>21</v>
      </c>
      <c r="D19" s="8"/>
      <c r="E19" s="8"/>
      <c r="F19" s="8"/>
      <c r="G19" s="8"/>
      <c r="H19" s="8"/>
      <c r="I19" s="8"/>
      <c r="J19" s="8"/>
      <c r="K19" s="8"/>
      <c r="L19" s="8"/>
      <c r="M19" s="2">
        <f t="shared" si="2"/>
        <v>0</v>
      </c>
      <c r="N19" s="8">
        <v>0</v>
      </c>
      <c r="O19" s="2">
        <f t="shared" si="1"/>
        <v>0</v>
      </c>
    </row>
    <row r="20" spans="1:15" x14ac:dyDescent="0.2">
      <c r="A20" s="18"/>
      <c r="C20" s="14" t="s">
        <v>72</v>
      </c>
      <c r="D20" s="8"/>
      <c r="E20" s="8"/>
      <c r="F20" s="8"/>
      <c r="G20" s="8"/>
      <c r="H20" s="8"/>
      <c r="I20" s="8"/>
      <c r="J20" s="8"/>
      <c r="K20" s="8"/>
      <c r="L20" s="8"/>
      <c r="M20" s="2">
        <f t="shared" si="2"/>
        <v>0</v>
      </c>
      <c r="N20" s="8">
        <v>0</v>
      </c>
      <c r="O20" s="2">
        <f t="shared" si="1"/>
        <v>0</v>
      </c>
    </row>
    <row r="21" spans="1:15" x14ac:dyDescent="0.2">
      <c r="A21" s="18"/>
      <c r="B21" s="10" t="s">
        <v>22</v>
      </c>
      <c r="C21" s="10" t="s">
        <v>23</v>
      </c>
      <c r="D21" s="8">
        <v>36026.49</v>
      </c>
      <c r="E21" s="8">
        <v>4032.4</v>
      </c>
      <c r="F21" s="8">
        <v>0.49</v>
      </c>
      <c r="G21" s="8">
        <v>612514.81000000006</v>
      </c>
      <c r="H21" s="8">
        <v>1408.89</v>
      </c>
      <c r="I21" s="8">
        <v>1655.7</v>
      </c>
      <c r="J21" s="8"/>
      <c r="K21" s="8"/>
      <c r="L21" s="8"/>
      <c r="M21" s="2">
        <f t="shared" si="2"/>
        <v>655638.78</v>
      </c>
      <c r="N21" s="8">
        <v>0</v>
      </c>
      <c r="O21" s="2">
        <f t="shared" si="1"/>
        <v>655638.78</v>
      </c>
    </row>
    <row r="22" spans="1:15" x14ac:dyDescent="0.2">
      <c r="A22" s="18" t="s">
        <v>24</v>
      </c>
      <c r="C22" s="20" t="s">
        <v>25</v>
      </c>
      <c r="D22" s="3">
        <f t="shared" ref="D22:L22" si="5">D23+D24+D25+D26+D34</f>
        <v>757023.92999999993</v>
      </c>
      <c r="E22" s="3">
        <f t="shared" si="5"/>
        <v>2142.86</v>
      </c>
      <c r="F22" s="3">
        <f t="shared" si="5"/>
        <v>2294312.84</v>
      </c>
      <c r="G22" s="3">
        <f t="shared" si="5"/>
        <v>3001161.42</v>
      </c>
      <c r="H22" s="3">
        <f t="shared" si="5"/>
        <v>28358.98</v>
      </c>
      <c r="I22" s="3">
        <f t="shared" si="5"/>
        <v>0</v>
      </c>
      <c r="J22" s="3">
        <f t="shared" si="5"/>
        <v>0</v>
      </c>
      <c r="K22" s="3">
        <f t="shared" si="5"/>
        <v>0</v>
      </c>
      <c r="L22" s="3">
        <f t="shared" si="5"/>
        <v>0</v>
      </c>
      <c r="M22" s="3">
        <f>D22+E22+F22+G22+H22+I22+J22+K22+L22</f>
        <v>6083000.0300000003</v>
      </c>
      <c r="N22" s="19"/>
      <c r="O22" s="3">
        <f t="shared" si="1"/>
        <v>6083000.0300000003</v>
      </c>
    </row>
    <row r="23" spans="1:15" x14ac:dyDescent="0.2">
      <c r="A23" s="18"/>
      <c r="B23" s="10" t="s">
        <v>2</v>
      </c>
      <c r="C23" s="10" t="s">
        <v>26</v>
      </c>
      <c r="D23" s="8"/>
      <c r="E23" s="8"/>
      <c r="F23" s="8"/>
      <c r="G23" s="8"/>
      <c r="H23" s="8"/>
      <c r="I23" s="8"/>
      <c r="J23" s="8"/>
      <c r="K23" s="8"/>
      <c r="L23" s="8"/>
      <c r="M23" s="2">
        <f t="shared" si="2"/>
        <v>0</v>
      </c>
      <c r="N23" s="8">
        <v>0</v>
      </c>
      <c r="O23" s="2">
        <f t="shared" si="1"/>
        <v>0</v>
      </c>
    </row>
    <row r="24" spans="1:15" x14ac:dyDescent="0.2">
      <c r="A24" s="18"/>
      <c r="B24" s="10" t="s">
        <v>6</v>
      </c>
      <c r="C24" s="10" t="s">
        <v>27</v>
      </c>
      <c r="D24" s="8"/>
      <c r="E24" s="8"/>
      <c r="F24" s="8"/>
      <c r="G24" s="8"/>
      <c r="H24" s="8"/>
      <c r="I24" s="8"/>
      <c r="J24" s="8"/>
      <c r="K24" s="8"/>
      <c r="L24" s="8"/>
      <c r="M24" s="2">
        <f t="shared" si="2"/>
        <v>0</v>
      </c>
      <c r="N24" s="8">
        <v>0</v>
      </c>
      <c r="O24" s="2">
        <f t="shared" si="1"/>
        <v>0</v>
      </c>
    </row>
    <row r="25" spans="1:15" x14ac:dyDescent="0.2">
      <c r="A25" s="18"/>
      <c r="B25" s="10" t="s">
        <v>7</v>
      </c>
      <c r="C25" s="10" t="s">
        <v>28</v>
      </c>
      <c r="D25" s="8"/>
      <c r="E25" s="8"/>
      <c r="F25" s="8">
        <v>1394413.15</v>
      </c>
      <c r="G25" s="8">
        <v>700944.58</v>
      </c>
      <c r="H25" s="8"/>
      <c r="I25" s="8"/>
      <c r="J25" s="8"/>
      <c r="K25" s="8"/>
      <c r="L25" s="8"/>
      <c r="M25" s="2">
        <f t="shared" si="2"/>
        <v>2095357.73</v>
      </c>
      <c r="N25" s="8">
        <v>0</v>
      </c>
      <c r="O25" s="2">
        <f t="shared" si="1"/>
        <v>2095357.73</v>
      </c>
    </row>
    <row r="26" spans="1:15" x14ac:dyDescent="0.2">
      <c r="A26" s="18"/>
      <c r="B26" s="10" t="s">
        <v>8</v>
      </c>
      <c r="C26" s="10" t="s">
        <v>29</v>
      </c>
      <c r="D26" s="3">
        <f t="shared" ref="D26:L26" si="6">D27+D28+D29+D30+D31+D32+D33</f>
        <v>264480.93</v>
      </c>
      <c r="E26" s="3">
        <f t="shared" si="6"/>
        <v>2142.86</v>
      </c>
      <c r="F26" s="3">
        <f t="shared" si="6"/>
        <v>899899.69000000006</v>
      </c>
      <c r="G26" s="3">
        <f t="shared" si="6"/>
        <v>1807673.84</v>
      </c>
      <c r="H26" s="3">
        <f t="shared" si="6"/>
        <v>28358.98</v>
      </c>
      <c r="I26" s="3">
        <f t="shared" si="6"/>
        <v>0</v>
      </c>
      <c r="J26" s="3">
        <f t="shared" si="6"/>
        <v>0</v>
      </c>
      <c r="K26" s="3">
        <f t="shared" si="6"/>
        <v>0</v>
      </c>
      <c r="L26" s="3">
        <f t="shared" si="6"/>
        <v>0</v>
      </c>
      <c r="M26" s="3">
        <f>D26+E26+F26+G26+H26+I26+J26+K26+L26</f>
        <v>3002556.3000000003</v>
      </c>
      <c r="N26" s="19">
        <v>0</v>
      </c>
      <c r="O26" s="3">
        <f t="shared" si="1"/>
        <v>3002556.3000000003</v>
      </c>
    </row>
    <row r="27" spans="1:15" x14ac:dyDescent="0.2">
      <c r="A27" s="18"/>
      <c r="C27" s="10" t="s">
        <v>10</v>
      </c>
      <c r="D27" s="8">
        <v>205956.96</v>
      </c>
      <c r="E27" s="8">
        <v>2142.86</v>
      </c>
      <c r="F27" s="8">
        <v>553038.92000000004</v>
      </c>
      <c r="G27" s="8">
        <v>1230047.82</v>
      </c>
      <c r="H27" s="8">
        <v>9358.98</v>
      </c>
      <c r="I27" s="8"/>
      <c r="J27" s="8"/>
      <c r="K27" s="8"/>
      <c r="L27" s="8"/>
      <c r="M27" s="2">
        <f t="shared" si="2"/>
        <v>2000545.54</v>
      </c>
      <c r="N27" s="8">
        <v>0</v>
      </c>
      <c r="O27" s="2">
        <f t="shared" si="1"/>
        <v>2000545.54</v>
      </c>
    </row>
    <row r="28" spans="1:15" x14ac:dyDescent="0.2">
      <c r="A28" s="18"/>
      <c r="C28" s="10" t="s">
        <v>11</v>
      </c>
      <c r="D28" s="8">
        <v>58523.97</v>
      </c>
      <c r="E28" s="8"/>
      <c r="F28" s="8">
        <v>346860.77</v>
      </c>
      <c r="G28" s="8">
        <v>577626.02</v>
      </c>
      <c r="H28" s="8">
        <v>19000</v>
      </c>
      <c r="I28" s="8"/>
      <c r="J28" s="8"/>
      <c r="K28" s="8"/>
      <c r="L28" s="8"/>
      <c r="M28" s="2">
        <f t="shared" si="2"/>
        <v>1002010.76</v>
      </c>
      <c r="N28" s="8">
        <v>0</v>
      </c>
      <c r="O28" s="2">
        <f t="shared" si="1"/>
        <v>1002010.76</v>
      </c>
    </row>
    <row r="29" spans="1:15" x14ac:dyDescent="0.2">
      <c r="A29" s="18"/>
      <c r="C29" s="14" t="s">
        <v>73</v>
      </c>
      <c r="D29" s="8"/>
      <c r="E29" s="8"/>
      <c r="F29" s="8"/>
      <c r="G29" s="8"/>
      <c r="H29" s="8"/>
      <c r="I29" s="8"/>
      <c r="J29" s="8"/>
      <c r="K29" s="8"/>
      <c r="L29" s="8"/>
      <c r="M29" s="2">
        <f t="shared" si="2"/>
        <v>0</v>
      </c>
      <c r="N29" s="8">
        <v>0</v>
      </c>
      <c r="O29" s="2">
        <f t="shared" si="1"/>
        <v>0</v>
      </c>
    </row>
    <row r="30" spans="1:15" x14ac:dyDescent="0.2">
      <c r="A30" s="18"/>
      <c r="C30" s="10" t="s">
        <v>30</v>
      </c>
      <c r="D30" s="8"/>
      <c r="E30" s="8"/>
      <c r="F30" s="8"/>
      <c r="G30" s="8"/>
      <c r="H30" s="8"/>
      <c r="I30" s="8"/>
      <c r="J30" s="8"/>
      <c r="K30" s="8"/>
      <c r="L30" s="8"/>
      <c r="M30" s="2">
        <f t="shared" si="2"/>
        <v>0</v>
      </c>
      <c r="N30" s="8">
        <v>0</v>
      </c>
      <c r="O30" s="2">
        <f t="shared" si="1"/>
        <v>0</v>
      </c>
    </row>
    <row r="31" spans="1:15" x14ac:dyDescent="0.2">
      <c r="A31" s="18"/>
      <c r="C31" s="10" t="s">
        <v>31</v>
      </c>
      <c r="D31" s="8"/>
      <c r="E31" s="8"/>
      <c r="F31" s="8"/>
      <c r="G31" s="8"/>
      <c r="H31" s="8"/>
      <c r="I31" s="8"/>
      <c r="J31" s="8"/>
      <c r="K31" s="8"/>
      <c r="L31" s="8"/>
      <c r="M31" s="2">
        <f t="shared" si="2"/>
        <v>0</v>
      </c>
      <c r="N31" s="8">
        <v>0</v>
      </c>
      <c r="O31" s="2">
        <f t="shared" si="1"/>
        <v>0</v>
      </c>
    </row>
    <row r="32" spans="1:15" x14ac:dyDescent="0.2">
      <c r="A32" s="18"/>
      <c r="C32" s="10" t="s">
        <v>32</v>
      </c>
      <c r="D32" s="8"/>
      <c r="E32" s="8"/>
      <c r="F32" s="8"/>
      <c r="G32" s="8"/>
      <c r="H32" s="8"/>
      <c r="I32" s="8"/>
      <c r="J32" s="8"/>
      <c r="K32" s="8"/>
      <c r="L32" s="8"/>
      <c r="M32" s="2">
        <f t="shared" si="2"/>
        <v>0</v>
      </c>
      <c r="N32" s="8">
        <v>0</v>
      </c>
      <c r="O32" s="2">
        <f t="shared" si="1"/>
        <v>0</v>
      </c>
    </row>
    <row r="33" spans="1:16" x14ac:dyDescent="0.2">
      <c r="A33" s="18"/>
      <c r="C33" s="10" t="s">
        <v>33</v>
      </c>
      <c r="D33" s="8"/>
      <c r="E33" s="8"/>
      <c r="F33" s="8"/>
      <c r="G33" s="8"/>
      <c r="H33" s="8"/>
      <c r="I33" s="8"/>
      <c r="J33" s="8"/>
      <c r="K33" s="8"/>
      <c r="L33" s="8"/>
      <c r="M33" s="2">
        <f t="shared" si="2"/>
        <v>0</v>
      </c>
      <c r="N33" s="8">
        <v>0</v>
      </c>
      <c r="O33" s="2">
        <f t="shared" si="1"/>
        <v>0</v>
      </c>
    </row>
    <row r="34" spans="1:16" x14ac:dyDescent="0.2">
      <c r="A34" s="18"/>
      <c r="B34" s="10" t="s">
        <v>15</v>
      </c>
      <c r="C34" s="10" t="s">
        <v>34</v>
      </c>
      <c r="D34" s="8">
        <v>492543</v>
      </c>
      <c r="E34" s="8">
        <v>0</v>
      </c>
      <c r="F34" s="8"/>
      <c r="G34" s="8">
        <v>492543</v>
      </c>
      <c r="H34" s="8">
        <v>0</v>
      </c>
      <c r="I34" s="8">
        <v>0</v>
      </c>
      <c r="J34" s="8"/>
      <c r="K34" s="8"/>
      <c r="L34" s="8">
        <v>0</v>
      </c>
      <c r="M34" s="2">
        <f t="shared" si="2"/>
        <v>985086</v>
      </c>
      <c r="N34" s="8">
        <v>0</v>
      </c>
      <c r="O34" s="2">
        <f t="shared" si="1"/>
        <v>985086</v>
      </c>
    </row>
    <row r="35" spans="1:16" s="17" customFormat="1" x14ac:dyDescent="0.2">
      <c r="A35" s="21" t="s">
        <v>35</v>
      </c>
      <c r="B35" s="11"/>
      <c r="C35" s="22" t="s">
        <v>36</v>
      </c>
      <c r="D35" s="4">
        <f t="shared" ref="D35:O35" si="7">D3-D22</f>
        <v>-232871.52999999991</v>
      </c>
      <c r="E35" s="4">
        <f t="shared" si="7"/>
        <v>113457.06999999999</v>
      </c>
      <c r="F35" s="4">
        <f t="shared" si="7"/>
        <v>-1166441.76</v>
      </c>
      <c r="G35" s="4">
        <f t="shared" si="7"/>
        <v>-89394.729999999981</v>
      </c>
      <c r="H35" s="4">
        <f t="shared" si="7"/>
        <v>12822.880000000001</v>
      </c>
      <c r="I35" s="4">
        <f t="shared" si="7"/>
        <v>157467.6</v>
      </c>
      <c r="J35" s="4">
        <f t="shared" si="7"/>
        <v>0</v>
      </c>
      <c r="K35" s="4">
        <f t="shared" si="7"/>
        <v>0</v>
      </c>
      <c r="L35" s="4">
        <f t="shared" si="7"/>
        <v>0</v>
      </c>
      <c r="M35" s="4">
        <f t="shared" si="7"/>
        <v>-1204960.4700000007</v>
      </c>
      <c r="N35" s="4">
        <f t="shared" si="7"/>
        <v>0</v>
      </c>
      <c r="O35" s="4">
        <f t="shared" si="7"/>
        <v>-1204960.4700000007</v>
      </c>
    </row>
    <row r="36" spans="1:16" x14ac:dyDescent="0.2">
      <c r="A36" s="16"/>
      <c r="B36" s="17"/>
      <c r="C36" s="20"/>
      <c r="D36" s="23"/>
      <c r="E36" s="23"/>
      <c r="F36" s="23"/>
      <c r="G36" s="23"/>
      <c r="H36" s="23"/>
      <c r="I36" s="23"/>
      <c r="J36" s="23"/>
      <c r="K36" s="23"/>
      <c r="L36" s="23"/>
      <c r="M36" s="5"/>
      <c r="N36" s="24"/>
      <c r="O36" s="5"/>
    </row>
    <row r="37" spans="1:16" x14ac:dyDescent="0.2">
      <c r="A37" s="18"/>
      <c r="C37" s="20"/>
      <c r="D37" s="23"/>
      <c r="E37" s="23"/>
      <c r="F37" s="23"/>
      <c r="G37" s="23"/>
      <c r="H37" s="23"/>
      <c r="I37" s="23"/>
      <c r="J37" s="23"/>
      <c r="K37" s="23"/>
      <c r="L37" s="23"/>
      <c r="M37" s="5"/>
      <c r="N37" s="24"/>
      <c r="O37" s="5"/>
    </row>
    <row r="38" spans="1:16" x14ac:dyDescent="0.2">
      <c r="A38" s="1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6" x14ac:dyDescent="0.2">
      <c r="A39" s="18" t="s">
        <v>41</v>
      </c>
      <c r="C39" s="20" t="s">
        <v>42</v>
      </c>
      <c r="D39" s="25"/>
      <c r="E39" s="25"/>
      <c r="F39" s="25"/>
      <c r="G39" s="26"/>
      <c r="H39" s="25"/>
      <c r="I39" s="25"/>
      <c r="J39" s="25"/>
      <c r="K39" s="25"/>
      <c r="L39" s="25"/>
      <c r="M39" s="3">
        <f>M40+M41+M42+M43+M44+M45</f>
        <v>7770658.8400000008</v>
      </c>
      <c r="N39" s="7">
        <f>N40+N41+N42+N43+N44+N45</f>
        <v>0</v>
      </c>
      <c r="O39" s="3">
        <f>O40+O41+O42+O43+O44+O45</f>
        <v>7770658.8400000008</v>
      </c>
      <c r="P39" s="35"/>
    </row>
    <row r="40" spans="1:16" s="29" customFormat="1" x14ac:dyDescent="0.2">
      <c r="A40" s="18"/>
      <c r="B40" s="10" t="s">
        <v>2</v>
      </c>
      <c r="C40" s="10" t="s">
        <v>43</v>
      </c>
      <c r="D40" s="6"/>
      <c r="E40" s="6"/>
      <c r="F40" s="6"/>
      <c r="G40" s="27"/>
      <c r="H40" s="6"/>
      <c r="I40" s="6"/>
      <c r="J40" s="6"/>
      <c r="K40" s="6"/>
      <c r="L40" s="6"/>
      <c r="M40" s="8">
        <v>6236203.7800000003</v>
      </c>
      <c r="N40" s="8"/>
      <c r="O40" s="8">
        <v>6236203.7800000003</v>
      </c>
      <c r="P40" s="36"/>
    </row>
    <row r="41" spans="1:16" s="29" customFormat="1" x14ac:dyDescent="0.2">
      <c r="A41" s="28"/>
      <c r="B41" s="29" t="s">
        <v>6</v>
      </c>
      <c r="C41" s="29" t="s">
        <v>44</v>
      </c>
      <c r="D41" s="30"/>
      <c r="E41" s="30"/>
      <c r="F41" s="30"/>
      <c r="G41" s="31"/>
      <c r="H41" s="30"/>
      <c r="I41" s="30"/>
      <c r="J41" s="30"/>
      <c r="K41" s="30"/>
      <c r="L41" s="30"/>
      <c r="M41" s="8">
        <v>1033232.74</v>
      </c>
      <c r="N41" s="32"/>
      <c r="O41" s="8">
        <v>1033232.74</v>
      </c>
      <c r="P41" s="36"/>
    </row>
    <row r="42" spans="1:16" x14ac:dyDescent="0.2">
      <c r="A42" s="28"/>
      <c r="B42" s="29" t="s">
        <v>7</v>
      </c>
      <c r="C42" s="29" t="s">
        <v>45</v>
      </c>
      <c r="D42" s="30"/>
      <c r="E42" s="30"/>
      <c r="F42" s="30"/>
      <c r="G42" s="31"/>
      <c r="H42" s="30"/>
      <c r="I42" s="30"/>
      <c r="J42" s="30"/>
      <c r="K42" s="30"/>
      <c r="L42" s="30"/>
      <c r="M42" s="8"/>
      <c r="N42" s="32"/>
      <c r="O42" s="8"/>
      <c r="P42" s="35"/>
    </row>
    <row r="43" spans="1:16" x14ac:dyDescent="0.2">
      <c r="A43" s="18"/>
      <c r="B43" s="10" t="s">
        <v>8</v>
      </c>
      <c r="C43" s="10" t="s">
        <v>46</v>
      </c>
      <c r="D43" s="6"/>
      <c r="E43" s="6"/>
      <c r="F43" s="6"/>
      <c r="G43" s="27"/>
      <c r="H43" s="6"/>
      <c r="I43" s="6"/>
      <c r="J43" s="6"/>
      <c r="K43" s="6"/>
      <c r="L43" s="6"/>
      <c r="M43" s="8">
        <v>419644.53</v>
      </c>
      <c r="N43" s="8"/>
      <c r="O43" s="8">
        <v>419644.53</v>
      </c>
      <c r="P43" s="35"/>
    </row>
    <row r="44" spans="1:16" x14ac:dyDescent="0.2">
      <c r="A44" s="18"/>
      <c r="B44" s="10" t="s">
        <v>15</v>
      </c>
      <c r="C44" s="10" t="s">
        <v>47</v>
      </c>
      <c r="D44" s="6"/>
      <c r="E44" s="6"/>
      <c r="F44" s="6"/>
      <c r="G44" s="27"/>
      <c r="H44" s="6"/>
      <c r="I44" s="6"/>
      <c r="J44" s="6"/>
      <c r="K44" s="6"/>
      <c r="L44" s="6"/>
      <c r="M44" s="8"/>
      <c r="N44" s="8"/>
      <c r="O44" s="8"/>
      <c r="P44" s="35"/>
    </row>
    <row r="45" spans="1:16" x14ac:dyDescent="0.2">
      <c r="A45" s="18"/>
      <c r="B45" s="10" t="s">
        <v>22</v>
      </c>
      <c r="C45" s="10" t="s">
        <v>34</v>
      </c>
      <c r="D45" s="6"/>
      <c r="E45" s="6"/>
      <c r="F45" s="6"/>
      <c r="G45" s="27"/>
      <c r="H45" s="6"/>
      <c r="I45" s="6"/>
      <c r="J45" s="6"/>
      <c r="K45" s="6"/>
      <c r="L45" s="6"/>
      <c r="M45" s="8">
        <v>81577.789999999994</v>
      </c>
      <c r="N45" s="8"/>
      <c r="O45" s="8">
        <v>81577.789999999994</v>
      </c>
      <c r="P45" s="35"/>
    </row>
    <row r="46" spans="1:16" x14ac:dyDescent="0.2">
      <c r="A46" s="18" t="s">
        <v>48</v>
      </c>
      <c r="C46" s="20" t="s">
        <v>49</v>
      </c>
      <c r="D46" s="25"/>
      <c r="E46" s="25"/>
      <c r="F46" s="25"/>
      <c r="G46" s="26"/>
      <c r="H46" s="25"/>
      <c r="I46" s="25"/>
      <c r="J46" s="25"/>
      <c r="K46" s="25"/>
      <c r="L46" s="25"/>
      <c r="M46" s="3">
        <f>M47+M48+M49+M50+M51+M52</f>
        <v>6940688.8900000006</v>
      </c>
      <c r="N46" s="3">
        <f>N47+N48+N49+N50+N51+N52</f>
        <v>0</v>
      </c>
      <c r="O46" s="3">
        <f>O47+O48+O49+O50+O51+O52</f>
        <v>6940688.8900000006</v>
      </c>
      <c r="P46" s="35"/>
    </row>
    <row r="47" spans="1:16" s="29" customFormat="1" x14ac:dyDescent="0.2">
      <c r="A47" s="18"/>
      <c r="B47" s="10" t="s">
        <v>2</v>
      </c>
      <c r="C47" s="10" t="s">
        <v>50</v>
      </c>
      <c r="D47" s="6"/>
      <c r="E47" s="6"/>
      <c r="F47" s="6"/>
      <c r="G47" s="6"/>
      <c r="H47" s="6"/>
      <c r="I47" s="6"/>
      <c r="J47" s="6"/>
      <c r="K47" s="6"/>
      <c r="L47" s="6"/>
      <c r="M47" s="8">
        <v>980641.12</v>
      </c>
      <c r="N47" s="8"/>
      <c r="O47" s="8">
        <v>980641.12</v>
      </c>
      <c r="P47" s="36"/>
    </row>
    <row r="48" spans="1:16" x14ac:dyDescent="0.2">
      <c r="A48" s="28"/>
      <c r="B48" s="29" t="s">
        <v>6</v>
      </c>
      <c r="C48" s="29" t="s">
        <v>51</v>
      </c>
      <c r="D48" s="30"/>
      <c r="E48" s="30"/>
      <c r="F48" s="30"/>
      <c r="G48" s="30"/>
      <c r="H48" s="30"/>
      <c r="I48" s="30"/>
      <c r="J48" s="30"/>
      <c r="K48" s="30"/>
      <c r="L48" s="30"/>
      <c r="M48" s="8"/>
      <c r="N48" s="8"/>
      <c r="O48" s="8"/>
      <c r="P48" s="35"/>
    </row>
    <row r="49" spans="1:16" x14ac:dyDescent="0.2">
      <c r="A49" s="18"/>
      <c r="B49" s="10" t="s">
        <v>7</v>
      </c>
      <c r="C49" s="10" t="s">
        <v>52</v>
      </c>
      <c r="D49" s="6"/>
      <c r="E49" s="6"/>
      <c r="F49" s="6"/>
      <c r="G49" s="6"/>
      <c r="H49" s="6"/>
      <c r="I49" s="6"/>
      <c r="J49" s="6"/>
      <c r="K49" s="6"/>
      <c r="L49" s="6"/>
      <c r="M49" s="8"/>
      <c r="N49" s="8"/>
      <c r="O49" s="8"/>
      <c r="P49" s="35"/>
    </row>
    <row r="50" spans="1:16" x14ac:dyDescent="0.2">
      <c r="A50" s="18"/>
      <c r="B50" s="10" t="s">
        <v>8</v>
      </c>
      <c r="C50" s="10" t="s">
        <v>53</v>
      </c>
      <c r="D50" s="6"/>
      <c r="E50" s="6"/>
      <c r="F50" s="6"/>
      <c r="G50" s="6"/>
      <c r="H50" s="6"/>
      <c r="I50" s="6"/>
      <c r="J50" s="6"/>
      <c r="K50" s="6"/>
      <c r="L50" s="6"/>
      <c r="M50" s="8"/>
      <c r="N50" s="8"/>
      <c r="O50" s="8"/>
      <c r="P50" s="35"/>
    </row>
    <row r="51" spans="1:16" x14ac:dyDescent="0.2">
      <c r="A51" s="18"/>
      <c r="B51" s="10" t="s">
        <v>15</v>
      </c>
      <c r="C51" s="10" t="s">
        <v>54</v>
      </c>
      <c r="D51" s="6"/>
      <c r="E51" s="6"/>
      <c r="F51" s="6"/>
      <c r="G51" s="6"/>
      <c r="H51" s="6"/>
      <c r="I51" s="6"/>
      <c r="J51" s="6"/>
      <c r="K51" s="6"/>
      <c r="L51" s="6"/>
      <c r="M51" s="8">
        <v>778660.77</v>
      </c>
      <c r="N51" s="8"/>
      <c r="O51" s="8">
        <v>778660.77</v>
      </c>
      <c r="P51" s="35"/>
    </row>
    <row r="52" spans="1:16" x14ac:dyDescent="0.2">
      <c r="A52" s="18"/>
      <c r="B52" s="10" t="s">
        <v>22</v>
      </c>
      <c r="C52" s="10" t="s">
        <v>23</v>
      </c>
      <c r="D52" s="6"/>
      <c r="E52" s="6"/>
      <c r="F52" s="6"/>
      <c r="G52" s="6"/>
      <c r="H52" s="6"/>
      <c r="I52" s="6"/>
      <c r="J52" s="6"/>
      <c r="K52" s="6"/>
      <c r="L52" s="6"/>
      <c r="M52" s="8">
        <v>5181387</v>
      </c>
      <c r="N52" s="8"/>
      <c r="O52" s="8">
        <v>5181387</v>
      </c>
      <c r="P52" s="35"/>
    </row>
    <row r="53" spans="1:16" x14ac:dyDescent="0.2">
      <c r="A53" s="18" t="s">
        <v>55</v>
      </c>
      <c r="C53" s="20" t="s">
        <v>56</v>
      </c>
      <c r="D53" s="25"/>
      <c r="E53" s="25"/>
      <c r="F53" s="25"/>
      <c r="G53" s="25"/>
      <c r="H53" s="25"/>
      <c r="I53" s="25"/>
      <c r="J53" s="25"/>
      <c r="K53" s="25"/>
      <c r="L53" s="25"/>
      <c r="M53" s="3">
        <f>M54+M55+M56</f>
        <v>667719.1399999999</v>
      </c>
      <c r="N53" s="3">
        <f>N54+N55+N56</f>
        <v>0</v>
      </c>
      <c r="O53" s="3">
        <f>O54+O55+O56</f>
        <v>667719.1399999999</v>
      </c>
      <c r="P53" s="35"/>
    </row>
    <row r="54" spans="1:16" s="29" customFormat="1" x14ac:dyDescent="0.2">
      <c r="A54" s="18"/>
      <c r="B54" s="10" t="s">
        <v>2</v>
      </c>
      <c r="C54" s="10" t="s">
        <v>57</v>
      </c>
      <c r="D54" s="6"/>
      <c r="E54" s="6"/>
      <c r="F54" s="6"/>
      <c r="G54" s="6"/>
      <c r="H54" s="6"/>
      <c r="I54" s="6"/>
      <c r="J54" s="6"/>
      <c r="K54" s="6"/>
      <c r="L54" s="6"/>
      <c r="M54" s="8">
        <v>267066.09999999998</v>
      </c>
      <c r="N54" s="8"/>
      <c r="O54" s="8">
        <v>267066.09999999998</v>
      </c>
      <c r="P54" s="36"/>
    </row>
    <row r="55" spans="1:16" x14ac:dyDescent="0.2">
      <c r="A55" s="28"/>
      <c r="B55" s="29" t="s">
        <v>6</v>
      </c>
      <c r="C55" s="29" t="s">
        <v>58</v>
      </c>
      <c r="D55" s="30"/>
      <c r="E55" s="30"/>
      <c r="F55" s="30"/>
      <c r="G55" s="30"/>
      <c r="H55" s="30"/>
      <c r="I55" s="30"/>
      <c r="J55" s="30"/>
      <c r="K55" s="30"/>
      <c r="L55" s="30"/>
      <c r="M55" s="8"/>
      <c r="N55" s="8"/>
      <c r="O55" s="8"/>
      <c r="P55" s="35"/>
    </row>
    <row r="56" spans="1:16" x14ac:dyDescent="0.2">
      <c r="A56" s="18"/>
      <c r="B56" s="10" t="s">
        <v>7</v>
      </c>
      <c r="C56" s="10" t="s">
        <v>59</v>
      </c>
      <c r="D56" s="6"/>
      <c r="E56" s="6"/>
      <c r="F56" s="6"/>
      <c r="G56" s="6"/>
      <c r="H56" s="6"/>
      <c r="I56" s="6"/>
      <c r="J56" s="6"/>
      <c r="K56" s="6"/>
      <c r="L56" s="6"/>
      <c r="M56" s="8">
        <v>400653.04</v>
      </c>
      <c r="N56" s="8"/>
      <c r="O56" s="8">
        <v>400653.04</v>
      </c>
      <c r="P56" s="35"/>
    </row>
    <row r="57" spans="1:16" x14ac:dyDescent="0.2">
      <c r="A57" s="61" t="s">
        <v>60</v>
      </c>
      <c r="B57" s="61"/>
      <c r="C57" s="61"/>
      <c r="D57" s="61"/>
      <c r="E57" s="4"/>
      <c r="F57" s="4"/>
      <c r="G57" s="4"/>
      <c r="H57" s="4"/>
      <c r="I57" s="4"/>
      <c r="J57" s="4"/>
      <c r="K57" s="4"/>
      <c r="L57" s="4"/>
      <c r="M57" s="9">
        <f>M35-M39+M46-M53</f>
        <v>-2702649.5600000015</v>
      </c>
      <c r="N57" s="9">
        <f>N35-N39+N46-N53</f>
        <v>0</v>
      </c>
      <c r="O57" s="9">
        <f>O35-O39+O46-O53</f>
        <v>-2702649.5600000015</v>
      </c>
      <c r="P57" s="35"/>
    </row>
    <row r="58" spans="1:16" x14ac:dyDescent="0.2">
      <c r="A58" s="37" t="s">
        <v>68</v>
      </c>
    </row>
    <row r="59" spans="1:16" x14ac:dyDescent="0.2">
      <c r="A59" s="37" t="s">
        <v>69</v>
      </c>
      <c r="M59" s="10">
        <v>-2702649.56</v>
      </c>
      <c r="O59" s="10">
        <v>-2702649.56</v>
      </c>
      <c r="P59" s="35"/>
    </row>
    <row r="60" spans="1:16" x14ac:dyDescent="0.2">
      <c r="A60" s="38" t="s">
        <v>70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>
        <v>0</v>
      </c>
      <c r="N60" s="11"/>
      <c r="O60" s="11">
        <v>0</v>
      </c>
    </row>
    <row r="61" spans="1:16" x14ac:dyDescent="0.2">
      <c r="A61" s="39" t="s">
        <v>71</v>
      </c>
      <c r="M61" s="20">
        <f>M57-M60</f>
        <v>-2702649.5600000015</v>
      </c>
      <c r="O61" s="20">
        <f>O57-O60</f>
        <v>-2702649.5600000015</v>
      </c>
    </row>
  </sheetData>
  <mergeCells count="14">
    <mergeCell ref="B3:C3"/>
    <mergeCell ref="A57:D57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2E08F8D3-C108-40EC-A0BA-EC3A6564AC89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85954-D97F-446B-B405-8625F7D81161}">
  <dimension ref="A1:P61"/>
  <sheetViews>
    <sheetView topLeftCell="A22" workbookViewId="0">
      <selection activeCell="O60" sqref="O60"/>
    </sheetView>
  </sheetViews>
  <sheetFormatPr defaultRowHeight="12.75" x14ac:dyDescent="0.2"/>
  <cols>
    <col min="1" max="1" width="5.42578125" style="10" customWidth="1"/>
    <col min="2" max="2" width="2.42578125" style="10" customWidth="1"/>
    <col min="3" max="3" width="29.42578125" style="10" customWidth="1"/>
    <col min="4" max="4" width="15.5703125" style="10" customWidth="1"/>
    <col min="5" max="5" width="12.85546875" style="10" bestFit="1" customWidth="1"/>
    <col min="6" max="6" width="13.85546875" style="10" bestFit="1" customWidth="1"/>
    <col min="7" max="8" width="14" style="10" bestFit="1" customWidth="1"/>
    <col min="9" max="9" width="13.28515625" style="10" bestFit="1" customWidth="1"/>
    <col min="10" max="11" width="9.28515625" style="10" bestFit="1" customWidth="1"/>
    <col min="12" max="12" width="10.28515625" style="10" bestFit="1" customWidth="1"/>
    <col min="13" max="13" width="13.7109375" style="10" customWidth="1"/>
    <col min="14" max="14" width="11.140625" style="10" customWidth="1"/>
    <col min="15" max="15" width="19.42578125" style="10" customWidth="1"/>
    <col min="16" max="16384" width="9.140625" style="10"/>
  </cols>
  <sheetData>
    <row r="1" spans="1:15" s="14" customFormat="1" x14ac:dyDescent="0.2">
      <c r="A1" s="13"/>
      <c r="C1" s="15" t="s">
        <v>104</v>
      </c>
      <c r="D1" s="62" t="s">
        <v>37</v>
      </c>
      <c r="E1" s="62" t="s">
        <v>38</v>
      </c>
      <c r="F1" s="62" t="s">
        <v>75</v>
      </c>
      <c r="G1" s="62" t="s">
        <v>74</v>
      </c>
      <c r="H1" s="62" t="s">
        <v>39</v>
      </c>
      <c r="I1" s="62" t="s">
        <v>40</v>
      </c>
      <c r="J1" s="62" t="s">
        <v>61</v>
      </c>
      <c r="K1" s="62" t="s">
        <v>66</v>
      </c>
      <c r="L1" s="62" t="s">
        <v>62</v>
      </c>
      <c r="M1" s="62" t="s">
        <v>63</v>
      </c>
      <c r="N1" s="62" t="s">
        <v>64</v>
      </c>
      <c r="O1" s="62" t="s">
        <v>65</v>
      </c>
    </row>
    <row r="2" spans="1:15" s="14" customFormat="1" x14ac:dyDescent="0.2">
      <c r="A2" s="13"/>
      <c r="B2" s="13"/>
      <c r="C2" s="33" t="s">
        <v>67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s="17" customFormat="1" x14ac:dyDescent="0.2">
      <c r="A3" s="13" t="s">
        <v>1</v>
      </c>
      <c r="B3" s="63" t="s">
        <v>0</v>
      </c>
      <c r="C3" s="63"/>
      <c r="D3" s="1">
        <f t="shared" ref="D3:N3" si="0">D4+D5+D6+D7+D14+D21</f>
        <v>14112639.470000001</v>
      </c>
      <c r="E3" s="1">
        <f t="shared" si="0"/>
        <v>293146.46000000002</v>
      </c>
      <c r="F3" s="1">
        <f t="shared" si="0"/>
        <v>118842462.40000001</v>
      </c>
      <c r="G3" s="1">
        <f t="shared" si="0"/>
        <v>81566135.140000001</v>
      </c>
      <c r="H3" s="1">
        <f t="shared" si="0"/>
        <v>54276456.260000005</v>
      </c>
      <c r="I3" s="1">
        <f t="shared" si="0"/>
        <v>299631.63</v>
      </c>
      <c r="J3" s="1">
        <f t="shared" si="0"/>
        <v>0</v>
      </c>
      <c r="K3" s="1">
        <f t="shared" si="0"/>
        <v>0</v>
      </c>
      <c r="L3" s="1">
        <f t="shared" si="0"/>
        <v>810038.34999999986</v>
      </c>
      <c r="M3" s="1">
        <f>D3+E3+F3+G3+H3+I3+J3+K3+L3</f>
        <v>270200509.71000004</v>
      </c>
      <c r="N3" s="1">
        <f t="shared" si="0"/>
        <v>0</v>
      </c>
      <c r="O3" s="1">
        <f t="shared" ref="O3:O34" si="1">M3+N3</f>
        <v>270200509.71000004</v>
      </c>
    </row>
    <row r="4" spans="1:15" x14ac:dyDescent="0.2">
      <c r="A4" s="16"/>
      <c r="B4" s="17" t="s">
        <v>2</v>
      </c>
      <c r="C4" s="17" t="s">
        <v>4</v>
      </c>
      <c r="D4" s="8">
        <v>8107623.6799999997</v>
      </c>
      <c r="E4" s="8">
        <v>142209.65</v>
      </c>
      <c r="F4" s="8">
        <v>35987717.950000003</v>
      </c>
      <c r="G4" s="8">
        <v>37481196.990000002</v>
      </c>
      <c r="H4" s="8">
        <v>9044994.4399999995</v>
      </c>
      <c r="I4" s="8">
        <v>222290.26</v>
      </c>
      <c r="J4" s="34"/>
      <c r="K4" s="34"/>
      <c r="L4" s="8">
        <v>362137.59</v>
      </c>
      <c r="M4" s="2">
        <f>D4+E4+F4+G4+H4+I4+J4+K4+L4</f>
        <v>91348170.560000017</v>
      </c>
      <c r="N4" s="8">
        <v>0</v>
      </c>
      <c r="O4" s="2">
        <f t="shared" si="1"/>
        <v>91348170.560000017</v>
      </c>
    </row>
    <row r="5" spans="1:15" x14ac:dyDescent="0.2">
      <c r="A5" s="18"/>
      <c r="B5" s="10" t="s">
        <v>6</v>
      </c>
      <c r="C5" s="10" t="s">
        <v>3</v>
      </c>
      <c r="D5" s="8">
        <v>516280.47</v>
      </c>
      <c r="E5" s="8">
        <v>14221.32</v>
      </c>
      <c r="F5" s="8">
        <v>3576434.93</v>
      </c>
      <c r="G5" s="8">
        <v>3697268.26</v>
      </c>
      <c r="H5" s="8">
        <v>340889.8</v>
      </c>
      <c r="I5" s="8">
        <v>2046.5</v>
      </c>
      <c r="J5" s="8"/>
      <c r="K5" s="8"/>
      <c r="L5" s="8">
        <v>36839.230000000003</v>
      </c>
      <c r="M5" s="2">
        <f t="shared" ref="M5:M34" si="2">D5+E5+F5+G5+H5+I5+J5+K5+L5</f>
        <v>8183980.5100000007</v>
      </c>
      <c r="N5" s="8">
        <v>0</v>
      </c>
      <c r="O5" s="2">
        <f t="shared" si="1"/>
        <v>8183980.5100000007</v>
      </c>
    </row>
    <row r="6" spans="1:15" x14ac:dyDescent="0.2">
      <c r="A6" s="18"/>
      <c r="B6" s="10" t="s">
        <v>7</v>
      </c>
      <c r="C6" s="10" t="s">
        <v>5</v>
      </c>
      <c r="D6" s="8">
        <v>147161.23000000001</v>
      </c>
      <c r="E6" s="8"/>
      <c r="F6" s="8">
        <v>7090826.9100000001</v>
      </c>
      <c r="G6" s="8">
        <v>5678343.2699999996</v>
      </c>
      <c r="H6" s="8">
        <v>1355771.49</v>
      </c>
      <c r="I6" s="8"/>
      <c r="J6" s="8"/>
      <c r="K6" s="8"/>
      <c r="L6" s="8"/>
      <c r="M6" s="2">
        <f t="shared" si="2"/>
        <v>14272102.9</v>
      </c>
      <c r="N6" s="8">
        <v>0</v>
      </c>
      <c r="O6" s="2">
        <f t="shared" si="1"/>
        <v>14272102.9</v>
      </c>
    </row>
    <row r="7" spans="1:15" x14ac:dyDescent="0.2">
      <c r="A7" s="18"/>
      <c r="B7" s="10" t="s">
        <v>8</v>
      </c>
      <c r="C7" s="10" t="s">
        <v>9</v>
      </c>
      <c r="D7" s="3">
        <f t="shared" ref="D7:L7" si="3">D8+D9+D10+D11+D12+D13</f>
        <v>1698451.1</v>
      </c>
      <c r="E7" s="3">
        <f t="shared" si="3"/>
        <v>27109.159999999996</v>
      </c>
      <c r="F7" s="3">
        <f t="shared" si="3"/>
        <v>17411422.73</v>
      </c>
      <c r="G7" s="3">
        <f>G8+G9+G10+G11+G12+G13</f>
        <v>9836857.5100000016</v>
      </c>
      <c r="H7" s="3">
        <f t="shared" si="3"/>
        <v>6877849.3000000007</v>
      </c>
      <c r="I7" s="3">
        <f t="shared" si="3"/>
        <v>28610.39</v>
      </c>
      <c r="J7" s="3">
        <f t="shared" si="3"/>
        <v>0</v>
      </c>
      <c r="K7" s="3">
        <f t="shared" si="3"/>
        <v>0</v>
      </c>
      <c r="L7" s="3">
        <f t="shared" si="3"/>
        <v>47226.170000000006</v>
      </c>
      <c r="M7" s="3">
        <f>D7+E7+F7+G7+H7+I7+J7+K7+L7</f>
        <v>35927526.360000007</v>
      </c>
      <c r="N7" s="19">
        <v>0</v>
      </c>
      <c r="O7" s="3">
        <f t="shared" si="1"/>
        <v>35927526.360000007</v>
      </c>
    </row>
    <row r="8" spans="1:15" x14ac:dyDescent="0.2">
      <c r="A8" s="18"/>
      <c r="C8" s="10" t="s">
        <v>10</v>
      </c>
      <c r="D8" s="8">
        <v>1800006.79</v>
      </c>
      <c r="E8" s="8">
        <v>31534.01</v>
      </c>
      <c r="F8" s="8">
        <v>7732061.1200000001</v>
      </c>
      <c r="G8" s="8">
        <v>11058218.140000001</v>
      </c>
      <c r="H8" s="8">
        <v>8646273.1899999995</v>
      </c>
      <c r="I8" s="8">
        <v>27257.86</v>
      </c>
      <c r="J8" s="8"/>
      <c r="K8" s="8"/>
      <c r="L8" s="8">
        <v>35091.800000000003</v>
      </c>
      <c r="M8" s="2">
        <f t="shared" si="2"/>
        <v>29330442.91</v>
      </c>
      <c r="N8" s="8">
        <v>0</v>
      </c>
      <c r="O8" s="2">
        <f t="shared" si="1"/>
        <v>29330442.91</v>
      </c>
    </row>
    <row r="9" spans="1:15" x14ac:dyDescent="0.2">
      <c r="A9" s="18"/>
      <c r="C9" s="10" t="s">
        <v>11</v>
      </c>
      <c r="D9" s="8"/>
      <c r="E9" s="8">
        <v>0</v>
      </c>
      <c r="F9" s="8">
        <v>10754966.199999999</v>
      </c>
      <c r="G9" s="8">
        <v>489580.4</v>
      </c>
      <c r="H9" s="8">
        <v>82314.8</v>
      </c>
      <c r="I9" s="8"/>
      <c r="J9" s="8"/>
      <c r="K9" s="8"/>
      <c r="L9" s="8">
        <v>13775</v>
      </c>
      <c r="M9" s="2">
        <f t="shared" si="2"/>
        <v>11340636.4</v>
      </c>
      <c r="N9" s="8">
        <v>0</v>
      </c>
      <c r="O9" s="2">
        <f t="shared" si="1"/>
        <v>11340636.4</v>
      </c>
    </row>
    <row r="10" spans="1:15" x14ac:dyDescent="0.2">
      <c r="A10" s="18"/>
      <c r="C10" s="10" t="s">
        <v>12</v>
      </c>
      <c r="D10" s="8"/>
      <c r="E10" s="8"/>
      <c r="F10" s="8"/>
      <c r="G10" s="8"/>
      <c r="H10" s="8"/>
      <c r="I10" s="8"/>
      <c r="J10" s="8"/>
      <c r="K10" s="8"/>
      <c r="L10" s="8"/>
      <c r="M10" s="2">
        <f t="shared" si="2"/>
        <v>0</v>
      </c>
      <c r="N10" s="8">
        <v>0</v>
      </c>
      <c r="O10" s="2">
        <f t="shared" si="1"/>
        <v>0</v>
      </c>
    </row>
    <row r="11" spans="1:15" x14ac:dyDescent="0.2">
      <c r="A11" s="18"/>
      <c r="C11" s="10" t="s">
        <v>13</v>
      </c>
      <c r="D11" s="8"/>
      <c r="E11" s="8"/>
      <c r="F11" s="8"/>
      <c r="G11" s="8"/>
      <c r="H11" s="8"/>
      <c r="I11" s="8"/>
      <c r="J11" s="8"/>
      <c r="K11" s="8"/>
      <c r="L11" s="8"/>
      <c r="M11" s="2">
        <f t="shared" si="2"/>
        <v>0</v>
      </c>
      <c r="N11" s="8">
        <v>0</v>
      </c>
      <c r="O11" s="2">
        <f t="shared" si="1"/>
        <v>0</v>
      </c>
    </row>
    <row r="12" spans="1:15" x14ac:dyDescent="0.2">
      <c r="A12" s="18"/>
      <c r="C12" s="10" t="s">
        <v>14</v>
      </c>
      <c r="D12" s="8"/>
      <c r="E12" s="8"/>
      <c r="F12" s="8"/>
      <c r="G12" s="8"/>
      <c r="H12" s="8"/>
      <c r="I12" s="8"/>
      <c r="J12" s="8"/>
      <c r="K12" s="8"/>
      <c r="L12" s="8"/>
      <c r="M12" s="2">
        <f t="shared" si="2"/>
        <v>0</v>
      </c>
      <c r="N12" s="8">
        <v>0</v>
      </c>
      <c r="O12" s="2">
        <f t="shared" si="1"/>
        <v>0</v>
      </c>
    </row>
    <row r="13" spans="1:15" x14ac:dyDescent="0.2">
      <c r="A13" s="18"/>
      <c r="C13" s="14" t="s">
        <v>76</v>
      </c>
      <c r="D13" s="8">
        <v>-101555.69</v>
      </c>
      <c r="E13" s="8">
        <v>-4424.8500000000004</v>
      </c>
      <c r="F13" s="8">
        <v>-1075604.5900000001</v>
      </c>
      <c r="G13" s="8">
        <v>-1710941.03</v>
      </c>
      <c r="H13" s="8">
        <v>-1850738.69</v>
      </c>
      <c r="I13" s="8">
        <v>1352.53</v>
      </c>
      <c r="J13" s="8"/>
      <c r="K13" s="8"/>
      <c r="L13" s="8">
        <v>-1640.63</v>
      </c>
      <c r="M13" s="2">
        <f t="shared" si="2"/>
        <v>-4743552.9499999993</v>
      </c>
      <c r="N13" s="8">
        <v>0</v>
      </c>
      <c r="O13" s="2">
        <f t="shared" si="1"/>
        <v>-4743552.9499999993</v>
      </c>
    </row>
    <row r="14" spans="1:15" x14ac:dyDescent="0.2">
      <c r="A14" s="18"/>
      <c r="B14" s="10" t="s">
        <v>15</v>
      </c>
      <c r="C14" s="10" t="s">
        <v>16</v>
      </c>
      <c r="D14" s="3">
        <f t="shared" ref="D14:L14" si="4">D15+D16+D17+D18+D19+D20</f>
        <v>1853515.0899999999</v>
      </c>
      <c r="E14" s="3">
        <f t="shared" si="4"/>
        <v>16522.64</v>
      </c>
      <c r="F14" s="3">
        <f t="shared" si="4"/>
        <v>44204313.779999994</v>
      </c>
      <c r="G14" s="3">
        <f t="shared" si="4"/>
        <v>15230417.300000001</v>
      </c>
      <c r="H14" s="3">
        <f t="shared" si="4"/>
        <v>5503027.0199999996</v>
      </c>
      <c r="I14" s="3">
        <f t="shared" si="4"/>
        <v>4932.75</v>
      </c>
      <c r="J14" s="3">
        <f t="shared" si="4"/>
        <v>0</v>
      </c>
      <c r="K14" s="3">
        <f t="shared" si="4"/>
        <v>0</v>
      </c>
      <c r="L14" s="3">
        <f t="shared" si="4"/>
        <v>173268.93</v>
      </c>
      <c r="M14" s="3">
        <f>D14+E14+F14+G14+H14+I14+J14+K14+L14</f>
        <v>66985997.509999983</v>
      </c>
      <c r="N14" s="19">
        <v>0</v>
      </c>
      <c r="O14" s="3">
        <f t="shared" si="1"/>
        <v>66985997.509999983</v>
      </c>
    </row>
    <row r="15" spans="1:15" x14ac:dyDescent="0.2">
      <c r="A15" s="18"/>
      <c r="C15" s="10" t="s">
        <v>17</v>
      </c>
      <c r="D15" s="8">
        <v>1137533.96</v>
      </c>
      <c r="E15" s="8">
        <v>8820.6200000000008</v>
      </c>
      <c r="F15" s="8">
        <v>7925351.4100000001</v>
      </c>
      <c r="G15" s="8">
        <v>8498496.7300000004</v>
      </c>
      <c r="H15" s="8">
        <v>2061006.55</v>
      </c>
      <c r="I15" s="8">
        <v>4932.75</v>
      </c>
      <c r="J15" s="8"/>
      <c r="K15" s="8"/>
      <c r="L15" s="8">
        <v>149897.38</v>
      </c>
      <c r="M15" s="2">
        <f t="shared" si="2"/>
        <v>19786039.399999999</v>
      </c>
      <c r="N15" s="8">
        <v>0</v>
      </c>
      <c r="O15" s="2">
        <f t="shared" si="1"/>
        <v>19786039.399999999</v>
      </c>
    </row>
    <row r="16" spans="1:15" x14ac:dyDescent="0.2">
      <c r="A16" s="18"/>
      <c r="C16" s="10" t="s">
        <v>18</v>
      </c>
      <c r="D16" s="8">
        <v>229690.7</v>
      </c>
      <c r="E16" s="8"/>
      <c r="F16" s="8">
        <v>31626190.719999999</v>
      </c>
      <c r="G16" s="8">
        <v>1356165.16</v>
      </c>
      <c r="H16" s="8">
        <v>336194.84</v>
      </c>
      <c r="I16" s="8"/>
      <c r="J16" s="8"/>
      <c r="K16" s="8"/>
      <c r="L16" s="8"/>
      <c r="M16" s="2">
        <f t="shared" si="2"/>
        <v>33548241.419999998</v>
      </c>
      <c r="N16" s="8">
        <v>0</v>
      </c>
      <c r="O16" s="2">
        <f t="shared" si="1"/>
        <v>33548241.419999998</v>
      </c>
    </row>
    <row r="17" spans="1:15" x14ac:dyDescent="0.2">
      <c r="A17" s="18"/>
      <c r="C17" s="10" t="s">
        <v>19</v>
      </c>
      <c r="D17" s="8"/>
      <c r="E17" s="8"/>
      <c r="F17" s="8"/>
      <c r="G17" s="8"/>
      <c r="H17" s="8"/>
      <c r="I17" s="8"/>
      <c r="J17" s="8"/>
      <c r="K17" s="8"/>
      <c r="L17" s="8"/>
      <c r="M17" s="2">
        <f t="shared" si="2"/>
        <v>0</v>
      </c>
      <c r="N17" s="8">
        <v>0</v>
      </c>
      <c r="O17" s="2">
        <f t="shared" si="1"/>
        <v>0</v>
      </c>
    </row>
    <row r="18" spans="1:15" x14ac:dyDescent="0.2">
      <c r="A18" s="18"/>
      <c r="C18" s="10" t="s">
        <v>20</v>
      </c>
      <c r="D18" s="8"/>
      <c r="E18" s="8"/>
      <c r="F18" s="8"/>
      <c r="G18" s="8"/>
      <c r="H18" s="8"/>
      <c r="I18" s="8"/>
      <c r="J18" s="8"/>
      <c r="K18" s="8"/>
      <c r="L18" s="8"/>
      <c r="M18" s="2">
        <f t="shared" si="2"/>
        <v>0</v>
      </c>
      <c r="N18" s="8">
        <v>0</v>
      </c>
      <c r="O18" s="2">
        <f t="shared" si="1"/>
        <v>0</v>
      </c>
    </row>
    <row r="19" spans="1:15" x14ac:dyDescent="0.2">
      <c r="A19" s="18"/>
      <c r="C19" s="10" t="s">
        <v>21</v>
      </c>
      <c r="D19" s="8"/>
      <c r="E19" s="8"/>
      <c r="F19" s="8"/>
      <c r="G19" s="8"/>
      <c r="H19" s="8"/>
      <c r="I19" s="8"/>
      <c r="J19" s="8"/>
      <c r="K19" s="8"/>
      <c r="L19" s="8"/>
      <c r="M19" s="2">
        <f t="shared" si="2"/>
        <v>0</v>
      </c>
      <c r="N19" s="8">
        <v>0</v>
      </c>
      <c r="O19" s="2">
        <f t="shared" si="1"/>
        <v>0</v>
      </c>
    </row>
    <row r="20" spans="1:15" x14ac:dyDescent="0.2">
      <c r="A20" s="18"/>
      <c r="C20" s="14" t="s">
        <v>72</v>
      </c>
      <c r="D20" s="8">
        <v>486290.43</v>
      </c>
      <c r="E20" s="8">
        <v>7702.02</v>
      </c>
      <c r="F20" s="8">
        <v>4652771.6500000004</v>
      </c>
      <c r="G20" s="8">
        <v>5375755.4100000001</v>
      </c>
      <c r="H20" s="8">
        <v>3105825.63</v>
      </c>
      <c r="I20" s="8"/>
      <c r="J20" s="8"/>
      <c r="K20" s="8"/>
      <c r="L20" s="8">
        <v>23371.55</v>
      </c>
      <c r="M20" s="2">
        <f t="shared" si="2"/>
        <v>13651716.690000001</v>
      </c>
      <c r="N20" s="8">
        <v>0</v>
      </c>
      <c r="O20" s="2">
        <f t="shared" si="1"/>
        <v>13651716.690000001</v>
      </c>
    </row>
    <row r="21" spans="1:15" x14ac:dyDescent="0.2">
      <c r="A21" s="18"/>
      <c r="B21" s="10" t="s">
        <v>22</v>
      </c>
      <c r="C21" s="10" t="s">
        <v>23</v>
      </c>
      <c r="D21" s="8">
        <v>1789607.9</v>
      </c>
      <c r="E21" s="8">
        <v>93083.69</v>
      </c>
      <c r="F21" s="8">
        <v>10571746.1</v>
      </c>
      <c r="G21" s="8">
        <v>9642051.8100000005</v>
      </c>
      <c r="H21" s="8">
        <v>31153924.210000001</v>
      </c>
      <c r="I21" s="8">
        <v>41751.730000000003</v>
      </c>
      <c r="J21" s="8"/>
      <c r="K21" s="8"/>
      <c r="L21" s="8">
        <v>190566.43</v>
      </c>
      <c r="M21" s="2">
        <f t="shared" si="2"/>
        <v>53482731.869999997</v>
      </c>
      <c r="N21" s="8">
        <v>0</v>
      </c>
      <c r="O21" s="2">
        <f t="shared" si="1"/>
        <v>53482731.869999997</v>
      </c>
    </row>
    <row r="22" spans="1:15" x14ac:dyDescent="0.2">
      <c r="A22" s="18" t="s">
        <v>24</v>
      </c>
      <c r="C22" s="20" t="s">
        <v>25</v>
      </c>
      <c r="D22" s="3">
        <f t="shared" ref="D22:L22" si="5">D23+D24+D25+D26+D34</f>
        <v>10131047.960000001</v>
      </c>
      <c r="E22" s="3">
        <f t="shared" si="5"/>
        <v>2376702.0500000003</v>
      </c>
      <c r="F22" s="3">
        <f t="shared" si="5"/>
        <v>122638540.91</v>
      </c>
      <c r="G22" s="3">
        <f t="shared" si="5"/>
        <v>73981184.289999992</v>
      </c>
      <c r="H22" s="3">
        <f t="shared" si="5"/>
        <v>37717120.57</v>
      </c>
      <c r="I22" s="3">
        <f t="shared" si="5"/>
        <v>168485.49</v>
      </c>
      <c r="J22" s="3">
        <f t="shared" si="5"/>
        <v>0</v>
      </c>
      <c r="K22" s="3">
        <f t="shared" si="5"/>
        <v>0</v>
      </c>
      <c r="L22" s="3">
        <f t="shared" si="5"/>
        <v>575325.01</v>
      </c>
      <c r="M22" s="3">
        <f>D22+E22+F22+G22+H22+I22+J22+K22+L22</f>
        <v>247588406.27999997</v>
      </c>
      <c r="N22" s="19"/>
      <c r="O22" s="3">
        <f t="shared" si="1"/>
        <v>247588406.27999997</v>
      </c>
    </row>
    <row r="23" spans="1:15" x14ac:dyDescent="0.2">
      <c r="A23" s="18"/>
      <c r="B23" s="10" t="s">
        <v>2</v>
      </c>
      <c r="C23" s="10" t="s">
        <v>26</v>
      </c>
      <c r="D23" s="8">
        <v>2064971.58</v>
      </c>
      <c r="E23" s="8">
        <v>56883.73</v>
      </c>
      <c r="F23" s="8">
        <v>14305542.859999999</v>
      </c>
      <c r="G23" s="8">
        <v>14835359.4</v>
      </c>
      <c r="H23" s="8">
        <v>5359456.9400000004</v>
      </c>
      <c r="I23" s="8">
        <v>8185.49</v>
      </c>
      <c r="J23" s="8"/>
      <c r="K23" s="8"/>
      <c r="L23" s="8">
        <v>184196.14</v>
      </c>
      <c r="M23" s="2">
        <f t="shared" si="2"/>
        <v>36814596.140000001</v>
      </c>
      <c r="N23" s="8">
        <v>0</v>
      </c>
      <c r="O23" s="2">
        <f t="shared" si="1"/>
        <v>36814596.140000001</v>
      </c>
    </row>
    <row r="24" spans="1:15" x14ac:dyDescent="0.2">
      <c r="A24" s="18"/>
      <c r="B24" s="10" t="s">
        <v>6</v>
      </c>
      <c r="C24" s="10" t="s">
        <v>27</v>
      </c>
      <c r="D24" s="8">
        <v>953770.7</v>
      </c>
      <c r="E24" s="8">
        <v>28661.91</v>
      </c>
      <c r="F24" s="8">
        <v>8193329.7199999997</v>
      </c>
      <c r="G24" s="8">
        <v>9509472.3300000001</v>
      </c>
      <c r="H24" s="8">
        <v>5868474.5899999999</v>
      </c>
      <c r="I24" s="8">
        <v>1464.76</v>
      </c>
      <c r="J24" s="8"/>
      <c r="K24" s="8"/>
      <c r="L24" s="8">
        <v>64336.62</v>
      </c>
      <c r="M24" s="2">
        <f t="shared" si="2"/>
        <v>24619510.630000003</v>
      </c>
      <c r="N24" s="8">
        <v>0</v>
      </c>
      <c r="O24" s="2">
        <f t="shared" si="1"/>
        <v>24619510.630000003</v>
      </c>
    </row>
    <row r="25" spans="1:15" x14ac:dyDescent="0.2">
      <c r="A25" s="18"/>
      <c r="B25" s="10" t="s">
        <v>7</v>
      </c>
      <c r="C25" s="10" t="s">
        <v>28</v>
      </c>
      <c r="D25" s="8">
        <v>627613.29</v>
      </c>
      <c r="E25" s="8">
        <v>2226735</v>
      </c>
      <c r="F25" s="8">
        <v>23349338.960000001</v>
      </c>
      <c r="G25" s="8">
        <v>17857162.559999999</v>
      </c>
      <c r="H25" s="8">
        <v>4931891.12</v>
      </c>
      <c r="I25" s="8"/>
      <c r="J25" s="8"/>
      <c r="K25" s="8"/>
      <c r="L25" s="8">
        <v>74561.59</v>
      </c>
      <c r="M25" s="2">
        <f t="shared" si="2"/>
        <v>49067302.520000003</v>
      </c>
      <c r="N25" s="8">
        <v>0</v>
      </c>
      <c r="O25" s="2">
        <f t="shared" si="1"/>
        <v>49067302.520000003</v>
      </c>
    </row>
    <row r="26" spans="1:15" x14ac:dyDescent="0.2">
      <c r="A26" s="18"/>
      <c r="B26" s="10" t="s">
        <v>8</v>
      </c>
      <c r="C26" s="10" t="s">
        <v>29</v>
      </c>
      <c r="D26" s="3">
        <f t="shared" ref="D26:L26" si="6">D27+D28+D29+D30+D31+D32+D33</f>
        <v>6484692.3900000006</v>
      </c>
      <c r="E26" s="3">
        <f t="shared" si="6"/>
        <v>64421.409999999996</v>
      </c>
      <c r="F26" s="3">
        <f t="shared" si="6"/>
        <v>76790329.370000005</v>
      </c>
      <c r="G26" s="3">
        <f t="shared" si="6"/>
        <v>31779190</v>
      </c>
      <c r="H26" s="3">
        <f t="shared" si="6"/>
        <v>21557297.919999998</v>
      </c>
      <c r="I26" s="3">
        <f t="shared" si="6"/>
        <v>158835.24</v>
      </c>
      <c r="J26" s="3">
        <f t="shared" si="6"/>
        <v>0</v>
      </c>
      <c r="K26" s="3">
        <f t="shared" si="6"/>
        <v>0</v>
      </c>
      <c r="L26" s="3">
        <f t="shared" si="6"/>
        <v>252230.66</v>
      </c>
      <c r="M26" s="3">
        <f>D26+E26+F26+G26+H26+I26+J26+K26+L26</f>
        <v>137086996.99000001</v>
      </c>
      <c r="N26" s="19">
        <v>0</v>
      </c>
      <c r="O26" s="3">
        <f t="shared" si="1"/>
        <v>137086996.99000001</v>
      </c>
    </row>
    <row r="27" spans="1:15" x14ac:dyDescent="0.2">
      <c r="A27" s="18"/>
      <c r="C27" s="10" t="s">
        <v>10</v>
      </c>
      <c r="D27" s="8">
        <v>5734143.79</v>
      </c>
      <c r="E27" s="8">
        <v>62216.21</v>
      </c>
      <c r="F27" s="8">
        <v>24886050.010000002</v>
      </c>
      <c r="G27" s="8">
        <v>26698722.149999999</v>
      </c>
      <c r="H27" s="8">
        <v>20551665.98</v>
      </c>
      <c r="I27" s="8">
        <v>157601.93</v>
      </c>
      <c r="J27" s="8"/>
      <c r="K27" s="8"/>
      <c r="L27" s="8">
        <v>222251.19</v>
      </c>
      <c r="M27" s="2">
        <f t="shared" si="2"/>
        <v>78312651.260000005</v>
      </c>
      <c r="N27" s="8">
        <v>0</v>
      </c>
      <c r="O27" s="2">
        <f t="shared" si="1"/>
        <v>78312651.260000005</v>
      </c>
    </row>
    <row r="28" spans="1:15" x14ac:dyDescent="0.2">
      <c r="A28" s="18"/>
      <c r="C28" s="10" t="s">
        <v>11</v>
      </c>
      <c r="D28" s="8">
        <v>466143.9</v>
      </c>
      <c r="E28" s="8"/>
      <c r="F28" s="8">
        <v>49922921.640000001</v>
      </c>
      <c r="G28" s="8">
        <v>2966097.77</v>
      </c>
      <c r="H28" s="8">
        <v>845060.45</v>
      </c>
      <c r="I28" s="8"/>
      <c r="J28" s="8"/>
      <c r="K28" s="8"/>
      <c r="L28" s="8"/>
      <c r="M28" s="2">
        <f t="shared" si="2"/>
        <v>54200223.760000005</v>
      </c>
      <c r="N28" s="8">
        <v>0</v>
      </c>
      <c r="O28" s="2">
        <f t="shared" si="1"/>
        <v>54200223.760000005</v>
      </c>
    </row>
    <row r="29" spans="1:15" x14ac:dyDescent="0.2">
      <c r="A29" s="18"/>
      <c r="C29" s="14" t="s">
        <v>73</v>
      </c>
      <c r="D29" s="8">
        <v>284404.7</v>
      </c>
      <c r="E29" s="8">
        <v>2205.1999999999998</v>
      </c>
      <c r="F29" s="8">
        <v>1981357.72</v>
      </c>
      <c r="G29" s="8">
        <v>2114370.08</v>
      </c>
      <c r="H29" s="8">
        <v>160571.49</v>
      </c>
      <c r="I29" s="8">
        <v>1233.31</v>
      </c>
      <c r="J29" s="8"/>
      <c r="K29" s="8"/>
      <c r="L29" s="8"/>
      <c r="M29" s="2">
        <f t="shared" si="2"/>
        <v>4544142.5</v>
      </c>
      <c r="N29" s="8">
        <v>0</v>
      </c>
      <c r="O29" s="2">
        <f t="shared" si="1"/>
        <v>4544142.5</v>
      </c>
    </row>
    <row r="30" spans="1:15" x14ac:dyDescent="0.2">
      <c r="A30" s="18"/>
      <c r="C30" s="10" t="s">
        <v>30</v>
      </c>
      <c r="D30" s="8"/>
      <c r="E30" s="8"/>
      <c r="F30" s="8"/>
      <c r="G30" s="8"/>
      <c r="H30" s="8"/>
      <c r="I30" s="8"/>
      <c r="J30" s="8"/>
      <c r="K30" s="8"/>
      <c r="L30" s="8">
        <v>29979.47</v>
      </c>
      <c r="M30" s="2">
        <f t="shared" si="2"/>
        <v>29979.47</v>
      </c>
      <c r="N30" s="8">
        <v>0</v>
      </c>
      <c r="O30" s="2">
        <f t="shared" si="1"/>
        <v>29979.47</v>
      </c>
    </row>
    <row r="31" spans="1:15" x14ac:dyDescent="0.2">
      <c r="A31" s="18"/>
      <c r="C31" s="10" t="s">
        <v>31</v>
      </c>
      <c r="D31" s="8"/>
      <c r="E31" s="8"/>
      <c r="F31" s="8"/>
      <c r="G31" s="8"/>
      <c r="H31" s="8"/>
      <c r="I31" s="8"/>
      <c r="J31" s="8"/>
      <c r="K31" s="8"/>
      <c r="L31" s="8"/>
      <c r="M31" s="2">
        <f t="shared" si="2"/>
        <v>0</v>
      </c>
      <c r="N31" s="8">
        <v>0</v>
      </c>
      <c r="O31" s="2">
        <f t="shared" si="1"/>
        <v>0</v>
      </c>
    </row>
    <row r="32" spans="1:15" x14ac:dyDescent="0.2">
      <c r="A32" s="18"/>
      <c r="C32" s="10" t="s">
        <v>32</v>
      </c>
      <c r="D32" s="8"/>
      <c r="E32" s="8"/>
      <c r="F32" s="8"/>
      <c r="G32" s="8"/>
      <c r="H32" s="8"/>
      <c r="I32" s="8"/>
      <c r="J32" s="8"/>
      <c r="K32" s="8"/>
      <c r="L32" s="8"/>
      <c r="M32" s="2">
        <f t="shared" si="2"/>
        <v>0</v>
      </c>
      <c r="N32" s="8">
        <v>0</v>
      </c>
      <c r="O32" s="2">
        <f t="shared" si="1"/>
        <v>0</v>
      </c>
    </row>
    <row r="33" spans="1:16" x14ac:dyDescent="0.2">
      <c r="A33" s="18"/>
      <c r="C33" s="10" t="s">
        <v>33</v>
      </c>
      <c r="D33" s="8"/>
      <c r="E33" s="8"/>
      <c r="F33" s="8"/>
      <c r="G33" s="8"/>
      <c r="H33" s="8"/>
      <c r="I33" s="8"/>
      <c r="J33" s="8"/>
      <c r="K33" s="8"/>
      <c r="L33" s="8"/>
      <c r="M33" s="2">
        <f t="shared" si="2"/>
        <v>0</v>
      </c>
      <c r="N33" s="8">
        <v>0</v>
      </c>
      <c r="O33" s="2">
        <f t="shared" si="1"/>
        <v>0</v>
      </c>
    </row>
    <row r="34" spans="1:16" x14ac:dyDescent="0.2">
      <c r="A34" s="18"/>
      <c r="B34" s="10" t="s">
        <v>15</v>
      </c>
      <c r="C34" s="10" t="s">
        <v>34</v>
      </c>
      <c r="D34" s="8">
        <v>0</v>
      </c>
      <c r="E34" s="8">
        <v>0</v>
      </c>
      <c r="F34" s="8"/>
      <c r="G34" s="8">
        <v>0</v>
      </c>
      <c r="H34" s="8">
        <v>0</v>
      </c>
      <c r="I34" s="8">
        <v>0</v>
      </c>
      <c r="J34" s="8"/>
      <c r="K34" s="8"/>
      <c r="L34" s="8">
        <v>0</v>
      </c>
      <c r="M34" s="2">
        <f t="shared" si="2"/>
        <v>0</v>
      </c>
      <c r="N34" s="8">
        <v>0</v>
      </c>
      <c r="O34" s="2">
        <f t="shared" si="1"/>
        <v>0</v>
      </c>
    </row>
    <row r="35" spans="1:16" s="17" customFormat="1" x14ac:dyDescent="0.2">
      <c r="A35" s="21" t="s">
        <v>35</v>
      </c>
      <c r="B35" s="11"/>
      <c r="C35" s="22" t="s">
        <v>36</v>
      </c>
      <c r="D35" s="4">
        <f t="shared" ref="D35:O35" si="7">D3-D22</f>
        <v>3981591.51</v>
      </c>
      <c r="E35" s="4">
        <f t="shared" si="7"/>
        <v>-2083555.5900000003</v>
      </c>
      <c r="F35" s="4">
        <f t="shared" si="7"/>
        <v>-3796078.5099999905</v>
      </c>
      <c r="G35" s="4">
        <f t="shared" si="7"/>
        <v>7584950.8500000089</v>
      </c>
      <c r="H35" s="4">
        <f t="shared" si="7"/>
        <v>16559335.690000005</v>
      </c>
      <c r="I35" s="4">
        <f t="shared" si="7"/>
        <v>131146.14000000001</v>
      </c>
      <c r="J35" s="4">
        <f t="shared" si="7"/>
        <v>0</v>
      </c>
      <c r="K35" s="4">
        <f t="shared" si="7"/>
        <v>0</v>
      </c>
      <c r="L35" s="4">
        <f t="shared" si="7"/>
        <v>234713.33999999985</v>
      </c>
      <c r="M35" s="4">
        <f t="shared" si="7"/>
        <v>22612103.430000067</v>
      </c>
      <c r="N35" s="4">
        <f t="shared" si="7"/>
        <v>0</v>
      </c>
      <c r="O35" s="4">
        <f t="shared" si="7"/>
        <v>22612103.430000067</v>
      </c>
    </row>
    <row r="36" spans="1:16" x14ac:dyDescent="0.2">
      <c r="A36" s="16"/>
      <c r="B36" s="17"/>
      <c r="C36" s="20"/>
      <c r="D36" s="23"/>
      <c r="E36" s="23"/>
      <c r="F36" s="23"/>
      <c r="G36" s="23"/>
      <c r="H36" s="23"/>
      <c r="I36" s="23"/>
      <c r="J36" s="23"/>
      <c r="K36" s="23"/>
      <c r="L36" s="23"/>
      <c r="M36" s="5"/>
      <c r="N36" s="24"/>
      <c r="O36" s="5"/>
    </row>
    <row r="37" spans="1:16" x14ac:dyDescent="0.2">
      <c r="A37" s="18"/>
      <c r="C37" s="20"/>
      <c r="D37" s="23"/>
      <c r="E37" s="23"/>
      <c r="F37" s="23"/>
      <c r="G37" s="23"/>
      <c r="H37" s="23"/>
      <c r="I37" s="23"/>
      <c r="J37" s="23"/>
      <c r="K37" s="23"/>
      <c r="L37" s="23"/>
      <c r="M37" s="5"/>
      <c r="N37" s="24"/>
      <c r="O37" s="5"/>
    </row>
    <row r="38" spans="1:16" x14ac:dyDescent="0.2">
      <c r="A38" s="1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6" x14ac:dyDescent="0.2">
      <c r="A39" s="18" t="s">
        <v>41</v>
      </c>
      <c r="C39" s="20" t="s">
        <v>42</v>
      </c>
      <c r="D39" s="25"/>
      <c r="E39" s="25"/>
      <c r="F39" s="25"/>
      <c r="G39" s="26"/>
      <c r="H39" s="25"/>
      <c r="I39" s="25"/>
      <c r="J39" s="25"/>
      <c r="K39" s="25"/>
      <c r="L39" s="25"/>
      <c r="M39" s="7">
        <f>M40+M41+M42+M43+M44+M45</f>
        <v>22437750.599999998</v>
      </c>
      <c r="N39" s="7">
        <f>N40+N41+N42+N43+N44+N45</f>
        <v>0</v>
      </c>
      <c r="O39" s="3">
        <f>O40+O41+O42+O43+O44+O45</f>
        <v>22437750.599999998</v>
      </c>
      <c r="P39" s="35"/>
    </row>
    <row r="40" spans="1:16" s="29" customFormat="1" x14ac:dyDescent="0.2">
      <c r="A40" s="18"/>
      <c r="B40" s="10" t="s">
        <v>2</v>
      </c>
      <c r="C40" s="10" t="s">
        <v>43</v>
      </c>
      <c r="D40" s="6"/>
      <c r="E40" s="6"/>
      <c r="F40" s="6"/>
      <c r="G40" s="27"/>
      <c r="H40" s="6"/>
      <c r="I40" s="6"/>
      <c r="J40" s="6"/>
      <c r="K40" s="6"/>
      <c r="L40" s="6"/>
      <c r="M40" s="8">
        <v>12377473.17</v>
      </c>
      <c r="N40" s="8"/>
      <c r="O40" s="8">
        <v>12377473.17</v>
      </c>
      <c r="P40" s="36"/>
    </row>
    <row r="41" spans="1:16" s="29" customFormat="1" x14ac:dyDescent="0.2">
      <c r="A41" s="28"/>
      <c r="B41" s="29" t="s">
        <v>6</v>
      </c>
      <c r="C41" s="29" t="s">
        <v>44</v>
      </c>
      <c r="D41" s="30"/>
      <c r="E41" s="30"/>
      <c r="F41" s="30"/>
      <c r="G41" s="31"/>
      <c r="H41" s="30"/>
      <c r="I41" s="30"/>
      <c r="J41" s="30"/>
      <c r="K41" s="30"/>
      <c r="L41" s="30"/>
      <c r="M41" s="8">
        <v>9344265.5999999996</v>
      </c>
      <c r="N41" s="32"/>
      <c r="O41" s="8">
        <v>9344265.5999999996</v>
      </c>
      <c r="P41" s="36"/>
    </row>
    <row r="42" spans="1:16" x14ac:dyDescent="0.2">
      <c r="A42" s="28"/>
      <c r="B42" s="29" t="s">
        <v>7</v>
      </c>
      <c r="C42" s="29" t="s">
        <v>45</v>
      </c>
      <c r="D42" s="30"/>
      <c r="E42" s="30"/>
      <c r="F42" s="30"/>
      <c r="G42" s="31"/>
      <c r="H42" s="30"/>
      <c r="I42" s="30"/>
      <c r="J42" s="30"/>
      <c r="K42" s="30"/>
      <c r="L42" s="30"/>
      <c r="M42" s="8"/>
      <c r="N42" s="32"/>
      <c r="O42" s="8"/>
      <c r="P42" s="35"/>
    </row>
    <row r="43" spans="1:16" x14ac:dyDescent="0.2">
      <c r="A43" s="18"/>
      <c r="B43" s="10" t="s">
        <v>8</v>
      </c>
      <c r="C43" s="10" t="s">
        <v>46</v>
      </c>
      <c r="D43" s="6"/>
      <c r="E43" s="6"/>
      <c r="F43" s="6"/>
      <c r="G43" s="27"/>
      <c r="H43" s="6"/>
      <c r="I43" s="6"/>
      <c r="J43" s="6"/>
      <c r="K43" s="6"/>
      <c r="L43" s="6"/>
      <c r="M43" s="8">
        <v>716011.83</v>
      </c>
      <c r="N43" s="8"/>
      <c r="O43" s="8">
        <v>716011.83</v>
      </c>
      <c r="P43" s="35"/>
    </row>
    <row r="44" spans="1:16" x14ac:dyDescent="0.2">
      <c r="A44" s="18"/>
      <c r="B44" s="10" t="s">
        <v>15</v>
      </c>
      <c r="C44" s="10" t="s">
        <v>47</v>
      </c>
      <c r="D44" s="6"/>
      <c r="E44" s="6"/>
      <c r="F44" s="6"/>
      <c r="G44" s="27"/>
      <c r="H44" s="6"/>
      <c r="I44" s="6"/>
      <c r="J44" s="6"/>
      <c r="K44" s="6"/>
      <c r="L44" s="6"/>
      <c r="M44" s="8"/>
      <c r="N44" s="8"/>
      <c r="O44" s="8"/>
      <c r="P44" s="35"/>
    </row>
    <row r="45" spans="1:16" x14ac:dyDescent="0.2">
      <c r="A45" s="18"/>
      <c r="B45" s="10" t="s">
        <v>22</v>
      </c>
      <c r="C45" s="10" t="s">
        <v>34</v>
      </c>
      <c r="D45" s="6"/>
      <c r="E45" s="6"/>
      <c r="F45" s="6"/>
      <c r="G45" s="27"/>
      <c r="H45" s="6"/>
      <c r="I45" s="6"/>
      <c r="J45" s="6"/>
      <c r="K45" s="6"/>
      <c r="L45" s="6"/>
      <c r="M45" s="8"/>
      <c r="N45" s="8"/>
      <c r="O45" s="8"/>
      <c r="P45" s="35"/>
    </row>
    <row r="46" spans="1:16" x14ac:dyDescent="0.2">
      <c r="A46" s="18" t="s">
        <v>48</v>
      </c>
      <c r="C46" s="20" t="s">
        <v>49</v>
      </c>
      <c r="D46" s="25"/>
      <c r="E46" s="25"/>
      <c r="F46" s="25"/>
      <c r="G46" s="26"/>
      <c r="H46" s="25"/>
      <c r="I46" s="25"/>
      <c r="J46" s="25"/>
      <c r="K46" s="25"/>
      <c r="L46" s="25"/>
      <c r="M46" s="3">
        <f>M47+M48+M49+M50+M51+M52</f>
        <v>26546450.34</v>
      </c>
      <c r="N46" s="3">
        <f>N47+N48+N49+N50+N51+N52</f>
        <v>0</v>
      </c>
      <c r="O46" s="3">
        <f>O47+O48+O49+O50+O51+O52</f>
        <v>26546450.34</v>
      </c>
      <c r="P46" s="35"/>
    </row>
    <row r="47" spans="1:16" s="29" customFormat="1" x14ac:dyDescent="0.2">
      <c r="A47" s="18"/>
      <c r="B47" s="10" t="s">
        <v>2</v>
      </c>
      <c r="C47" s="10" t="s">
        <v>50</v>
      </c>
      <c r="D47" s="6"/>
      <c r="E47" s="6"/>
      <c r="F47" s="6"/>
      <c r="G47" s="6"/>
      <c r="H47" s="6"/>
      <c r="I47" s="6"/>
      <c r="J47" s="6"/>
      <c r="K47" s="6"/>
      <c r="L47" s="6"/>
      <c r="M47" s="8">
        <v>6417182.2800000003</v>
      </c>
      <c r="N47" s="8"/>
      <c r="O47" s="8">
        <v>6417182.2800000003</v>
      </c>
      <c r="P47" s="36"/>
    </row>
    <row r="48" spans="1:16" x14ac:dyDescent="0.2">
      <c r="A48" s="28"/>
      <c r="B48" s="29" t="s">
        <v>6</v>
      </c>
      <c r="C48" s="29" t="s">
        <v>51</v>
      </c>
      <c r="D48" s="30"/>
      <c r="E48" s="30"/>
      <c r="F48" s="30"/>
      <c r="G48" s="30"/>
      <c r="H48" s="30"/>
      <c r="I48" s="30"/>
      <c r="J48" s="30"/>
      <c r="K48" s="30"/>
      <c r="L48" s="30"/>
      <c r="M48" s="8"/>
      <c r="N48" s="8"/>
      <c r="O48" s="8"/>
      <c r="P48" s="35"/>
    </row>
    <row r="49" spans="1:16" x14ac:dyDescent="0.2">
      <c r="A49" s="18"/>
      <c r="B49" s="10" t="s">
        <v>7</v>
      </c>
      <c r="C49" s="10" t="s">
        <v>52</v>
      </c>
      <c r="D49" s="6"/>
      <c r="E49" s="6"/>
      <c r="F49" s="6"/>
      <c r="G49" s="6"/>
      <c r="H49" s="6"/>
      <c r="I49" s="6"/>
      <c r="J49" s="6"/>
      <c r="K49" s="6"/>
      <c r="L49" s="6"/>
      <c r="M49" s="8">
        <v>67250</v>
      </c>
      <c r="N49" s="8"/>
      <c r="O49" s="8">
        <v>67250</v>
      </c>
      <c r="P49" s="35"/>
    </row>
    <row r="50" spans="1:16" x14ac:dyDescent="0.2">
      <c r="A50" s="18"/>
      <c r="B50" s="10" t="s">
        <v>8</v>
      </c>
      <c r="C50" s="10" t="s">
        <v>53</v>
      </c>
      <c r="D50" s="6"/>
      <c r="E50" s="6"/>
      <c r="F50" s="6"/>
      <c r="G50" s="6"/>
      <c r="H50" s="6"/>
      <c r="I50" s="6"/>
      <c r="J50" s="6"/>
      <c r="K50" s="6"/>
      <c r="L50" s="6"/>
      <c r="M50" s="8"/>
      <c r="N50" s="8"/>
      <c r="O50" s="8"/>
      <c r="P50" s="35"/>
    </row>
    <row r="51" spans="1:16" x14ac:dyDescent="0.2">
      <c r="A51" s="18"/>
      <c r="B51" s="10" t="s">
        <v>15</v>
      </c>
      <c r="C51" s="10" t="s">
        <v>54</v>
      </c>
      <c r="D51" s="6"/>
      <c r="E51" s="6"/>
      <c r="F51" s="6"/>
      <c r="G51" s="6"/>
      <c r="H51" s="6"/>
      <c r="I51" s="6"/>
      <c r="J51" s="6"/>
      <c r="K51" s="6"/>
      <c r="L51" s="6"/>
      <c r="M51" s="8">
        <v>18633090.859999999</v>
      </c>
      <c r="N51" s="8"/>
      <c r="O51" s="8">
        <v>18633090.859999999</v>
      </c>
      <c r="P51" s="35"/>
    </row>
    <row r="52" spans="1:16" x14ac:dyDescent="0.2">
      <c r="A52" s="18"/>
      <c r="B52" s="10" t="s">
        <v>22</v>
      </c>
      <c r="C52" s="10" t="s">
        <v>23</v>
      </c>
      <c r="D52" s="6"/>
      <c r="E52" s="6"/>
      <c r="F52" s="6"/>
      <c r="G52" s="6"/>
      <c r="H52" s="6"/>
      <c r="I52" s="6"/>
      <c r="J52" s="6"/>
      <c r="K52" s="6"/>
      <c r="L52" s="6"/>
      <c r="M52" s="8">
        <v>1428927.2</v>
      </c>
      <c r="N52" s="8"/>
      <c r="O52" s="8">
        <v>1428927.2</v>
      </c>
      <c r="P52" s="35"/>
    </row>
    <row r="53" spans="1:16" x14ac:dyDescent="0.2">
      <c r="A53" s="18" t="s">
        <v>55</v>
      </c>
      <c r="C53" s="20" t="s">
        <v>56</v>
      </c>
      <c r="D53" s="25"/>
      <c r="E53" s="25"/>
      <c r="F53" s="25"/>
      <c r="G53" s="25"/>
      <c r="H53" s="25"/>
      <c r="I53" s="25"/>
      <c r="J53" s="25"/>
      <c r="K53" s="25"/>
      <c r="L53" s="25"/>
      <c r="M53" s="3">
        <f>M54+M55+M56</f>
        <v>15094407.16</v>
      </c>
      <c r="N53" s="3">
        <f>N54+N55+N56</f>
        <v>0</v>
      </c>
      <c r="O53" s="3">
        <f>O54+O55+O56</f>
        <v>15094407.16</v>
      </c>
      <c r="P53" s="35"/>
    </row>
    <row r="54" spans="1:16" s="29" customFormat="1" x14ac:dyDescent="0.2">
      <c r="A54" s="18"/>
      <c r="B54" s="10" t="s">
        <v>2</v>
      </c>
      <c r="C54" s="10" t="s">
        <v>57</v>
      </c>
      <c r="D54" s="6"/>
      <c r="E54" s="6"/>
      <c r="F54" s="6"/>
      <c r="G54" s="6"/>
      <c r="H54" s="6"/>
      <c r="I54" s="6"/>
      <c r="J54" s="6"/>
      <c r="K54" s="6"/>
      <c r="L54" s="6"/>
      <c r="M54" s="8">
        <v>786444.15</v>
      </c>
      <c r="N54" s="8"/>
      <c r="O54" s="8">
        <v>786444.15</v>
      </c>
      <c r="P54" s="36"/>
    </row>
    <row r="55" spans="1:16" x14ac:dyDescent="0.2">
      <c r="A55" s="28"/>
      <c r="B55" s="29" t="s">
        <v>6</v>
      </c>
      <c r="C55" s="29" t="s">
        <v>58</v>
      </c>
      <c r="D55" s="30"/>
      <c r="E55" s="30"/>
      <c r="F55" s="30"/>
      <c r="G55" s="30"/>
      <c r="H55" s="30"/>
      <c r="I55" s="30"/>
      <c r="J55" s="30"/>
      <c r="K55" s="30"/>
      <c r="L55" s="30"/>
      <c r="M55" s="8"/>
      <c r="N55" s="8"/>
      <c r="O55" s="8"/>
      <c r="P55" s="35"/>
    </row>
    <row r="56" spans="1:16" x14ac:dyDescent="0.2">
      <c r="A56" s="18"/>
      <c r="B56" s="10" t="s">
        <v>7</v>
      </c>
      <c r="C56" s="10" t="s">
        <v>59</v>
      </c>
      <c r="D56" s="6"/>
      <c r="E56" s="6"/>
      <c r="F56" s="6"/>
      <c r="G56" s="6"/>
      <c r="H56" s="6"/>
      <c r="I56" s="6"/>
      <c r="J56" s="6"/>
      <c r="K56" s="6"/>
      <c r="L56" s="6"/>
      <c r="M56" s="8">
        <v>14307963.01</v>
      </c>
      <c r="N56" s="8"/>
      <c r="O56" s="8">
        <v>14307963.01</v>
      </c>
      <c r="P56" s="35"/>
    </row>
    <row r="57" spans="1:16" x14ac:dyDescent="0.2">
      <c r="A57" s="61" t="s">
        <v>60</v>
      </c>
      <c r="B57" s="61"/>
      <c r="C57" s="61"/>
      <c r="D57" s="61"/>
      <c r="E57" s="4"/>
      <c r="F57" s="4"/>
      <c r="G57" s="4"/>
      <c r="H57" s="4"/>
      <c r="I57" s="4"/>
      <c r="J57" s="4"/>
      <c r="K57" s="4"/>
      <c r="L57" s="4"/>
      <c r="M57" s="9">
        <v>11626395.91</v>
      </c>
      <c r="N57" s="9">
        <f>N35-N39+N46-N53</f>
        <v>0</v>
      </c>
      <c r="O57" s="9">
        <v>11626395.91</v>
      </c>
      <c r="P57" s="35"/>
    </row>
    <row r="58" spans="1:16" x14ac:dyDescent="0.2">
      <c r="A58" s="37" t="s">
        <v>68</v>
      </c>
    </row>
    <row r="59" spans="1:16" x14ac:dyDescent="0.2">
      <c r="A59" s="37" t="s">
        <v>69</v>
      </c>
      <c r="M59" s="10">
        <v>11626395.91</v>
      </c>
      <c r="O59" s="10">
        <v>11626395.91</v>
      </c>
      <c r="P59" s="35"/>
    </row>
    <row r="60" spans="1:16" x14ac:dyDescent="0.2">
      <c r="A60" s="38" t="s">
        <v>70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>
        <v>3386697.54</v>
      </c>
      <c r="N60" s="11"/>
      <c r="O60" s="11">
        <v>3386697.54</v>
      </c>
    </row>
    <row r="61" spans="1:16" x14ac:dyDescent="0.2">
      <c r="A61" s="39" t="s">
        <v>71</v>
      </c>
      <c r="M61" s="12">
        <f>M57-M60</f>
        <v>8239698.3700000001</v>
      </c>
      <c r="O61" s="20">
        <f>M61</f>
        <v>8239698.3700000001</v>
      </c>
    </row>
  </sheetData>
  <mergeCells count="14">
    <mergeCell ref="B3:C3"/>
    <mergeCell ref="A57:D57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44481132-2B8A-4DDE-B1AD-08601656982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2CC32-1364-41F4-A05C-9A3E8523B6DB}">
  <dimension ref="A1:P61"/>
  <sheetViews>
    <sheetView topLeftCell="A37" workbookViewId="0">
      <selection activeCell="S28" sqref="S28"/>
    </sheetView>
  </sheetViews>
  <sheetFormatPr defaultRowHeight="12.75" x14ac:dyDescent="0.2"/>
  <cols>
    <col min="1" max="1" width="5.42578125" style="14" customWidth="1"/>
    <col min="2" max="2" width="2.42578125" style="14" customWidth="1"/>
    <col min="3" max="3" width="29.42578125" style="14" customWidth="1"/>
    <col min="4" max="4" width="15.5703125" style="14" customWidth="1"/>
    <col min="5" max="5" width="12.85546875" style="14" bestFit="1" customWidth="1"/>
    <col min="6" max="6" width="12.85546875" style="14" customWidth="1"/>
    <col min="7" max="8" width="14" style="14" bestFit="1" customWidth="1"/>
    <col min="9" max="9" width="13.28515625" style="14" bestFit="1" customWidth="1"/>
    <col min="10" max="11" width="9.28515625" style="14" bestFit="1" customWidth="1"/>
    <col min="12" max="12" width="10.28515625" style="14" bestFit="1" customWidth="1"/>
    <col min="13" max="13" width="13.7109375" style="14" customWidth="1"/>
    <col min="14" max="14" width="11.140625" style="14" customWidth="1"/>
    <col min="15" max="15" width="19.42578125" style="14" customWidth="1"/>
    <col min="16" max="16384" width="9.140625" style="14"/>
  </cols>
  <sheetData>
    <row r="1" spans="1:15" x14ac:dyDescent="0.2">
      <c r="A1" s="13"/>
      <c r="C1" s="15" t="s">
        <v>79</v>
      </c>
      <c r="D1" s="62" t="s">
        <v>37</v>
      </c>
      <c r="E1" s="62" t="s">
        <v>38</v>
      </c>
      <c r="F1" s="62" t="s">
        <v>75</v>
      </c>
      <c r="G1" s="62" t="s">
        <v>74</v>
      </c>
      <c r="H1" s="62" t="s">
        <v>39</v>
      </c>
      <c r="I1" s="62" t="s">
        <v>40</v>
      </c>
      <c r="J1" s="62" t="s">
        <v>61</v>
      </c>
      <c r="K1" s="62" t="s">
        <v>66</v>
      </c>
      <c r="L1" s="62" t="s">
        <v>62</v>
      </c>
      <c r="M1" s="62" t="s">
        <v>63</v>
      </c>
      <c r="N1" s="62" t="s">
        <v>64</v>
      </c>
      <c r="O1" s="62" t="s">
        <v>65</v>
      </c>
    </row>
    <row r="2" spans="1:15" x14ac:dyDescent="0.2">
      <c r="A2" s="13"/>
      <c r="B2" s="13"/>
      <c r="C2" s="58" t="s">
        <v>67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x14ac:dyDescent="0.2">
      <c r="A3" s="13" t="s">
        <v>1</v>
      </c>
      <c r="B3" s="63" t="s">
        <v>0</v>
      </c>
      <c r="C3" s="63"/>
      <c r="D3" s="1">
        <f t="shared" ref="D3:N3" si="0">D4+D5+D6+D7+D14+D21</f>
        <v>10010466.449999999</v>
      </c>
      <c r="E3" s="1">
        <f t="shared" si="0"/>
        <v>6635019.5200000014</v>
      </c>
      <c r="F3" s="1">
        <f t="shared" si="0"/>
        <v>22833107.77</v>
      </c>
      <c r="G3" s="1">
        <f t="shared" si="0"/>
        <v>50648643.790000007</v>
      </c>
      <c r="H3" s="1">
        <f t="shared" si="0"/>
        <v>1638549.85</v>
      </c>
      <c r="I3" s="1">
        <f t="shared" si="0"/>
        <v>155020.15000000002</v>
      </c>
      <c r="J3" s="1">
        <f t="shared" si="0"/>
        <v>0</v>
      </c>
      <c r="K3" s="1">
        <f t="shared" si="0"/>
        <v>0</v>
      </c>
      <c r="L3" s="1">
        <f t="shared" si="0"/>
        <v>0</v>
      </c>
      <c r="M3" s="1">
        <f>D3+E3+F3+G3+H3+I3+J3+K3+L3</f>
        <v>91920807.530000001</v>
      </c>
      <c r="N3" s="1">
        <f t="shared" si="0"/>
        <v>0</v>
      </c>
      <c r="O3" s="1">
        <f t="shared" ref="O3:O34" si="1">M3+N3</f>
        <v>91920807.530000001</v>
      </c>
    </row>
    <row r="4" spans="1:15" x14ac:dyDescent="0.2">
      <c r="A4" s="13"/>
      <c r="B4" s="14" t="s">
        <v>2</v>
      </c>
      <c r="C4" s="14" t="s">
        <v>4</v>
      </c>
      <c r="D4" s="42">
        <v>5956794.5300000003</v>
      </c>
      <c r="E4" s="42">
        <v>4973586.38</v>
      </c>
      <c r="F4" s="42">
        <v>10395755.689999999</v>
      </c>
      <c r="G4" s="42">
        <v>26748969.530000001</v>
      </c>
      <c r="H4" s="42">
        <v>1013405.45</v>
      </c>
      <c r="I4" s="42">
        <v>92796.97</v>
      </c>
      <c r="J4" s="42">
        <v>0</v>
      </c>
      <c r="K4" s="42">
        <v>0</v>
      </c>
      <c r="L4" s="42">
        <v>0</v>
      </c>
      <c r="M4" s="2">
        <f>D4+E4+F4+G4+H4+I4+J4+K4+L4</f>
        <v>49181308.550000004</v>
      </c>
      <c r="N4" s="42">
        <v>0</v>
      </c>
      <c r="O4" s="2">
        <f t="shared" si="1"/>
        <v>49181308.550000004</v>
      </c>
    </row>
    <row r="5" spans="1:15" x14ac:dyDescent="0.2">
      <c r="A5" s="13"/>
      <c r="B5" s="14" t="s">
        <v>6</v>
      </c>
      <c r="C5" s="14" t="s">
        <v>3</v>
      </c>
      <c r="D5" s="42">
        <v>838345.62</v>
      </c>
      <c r="E5" s="42">
        <v>795773.94</v>
      </c>
      <c r="F5" s="42">
        <v>1936657.29</v>
      </c>
      <c r="G5" s="42">
        <v>2677240.34</v>
      </c>
      <c r="H5" s="42">
        <v>162144.79999999999</v>
      </c>
      <c r="I5" s="42">
        <v>14847.51</v>
      </c>
      <c r="J5" s="42">
        <v>0</v>
      </c>
      <c r="K5" s="42">
        <v>0</v>
      </c>
      <c r="L5" s="42">
        <v>0</v>
      </c>
      <c r="M5" s="2">
        <f t="shared" ref="M5:M34" si="2">D5+E5+F5+G5+H5+I5+J5+K5+L5</f>
        <v>6425009.4999999991</v>
      </c>
      <c r="N5" s="42">
        <v>0</v>
      </c>
      <c r="O5" s="2">
        <f t="shared" si="1"/>
        <v>6425009.4999999991</v>
      </c>
    </row>
    <row r="6" spans="1:15" x14ac:dyDescent="0.2">
      <c r="A6" s="13"/>
      <c r="B6" s="14" t="s">
        <v>7</v>
      </c>
      <c r="C6" s="14" t="s">
        <v>5</v>
      </c>
      <c r="D6" s="42">
        <v>712072.12</v>
      </c>
      <c r="E6" s="42">
        <v>175924.69</v>
      </c>
      <c r="F6" s="42">
        <v>3085576.41</v>
      </c>
      <c r="G6" s="42">
        <v>3813978.78</v>
      </c>
      <c r="H6" s="42">
        <v>17080</v>
      </c>
      <c r="I6" s="42">
        <v>0</v>
      </c>
      <c r="J6" s="42">
        <v>0</v>
      </c>
      <c r="K6" s="42">
        <v>0</v>
      </c>
      <c r="L6" s="42">
        <v>0</v>
      </c>
      <c r="M6" s="2">
        <f t="shared" si="2"/>
        <v>7804632</v>
      </c>
      <c r="N6" s="42">
        <v>0</v>
      </c>
      <c r="O6" s="2">
        <f t="shared" si="1"/>
        <v>7804632</v>
      </c>
    </row>
    <row r="7" spans="1:15" x14ac:dyDescent="0.2">
      <c r="A7" s="13"/>
      <c r="B7" s="14" t="s">
        <v>8</v>
      </c>
      <c r="C7" s="14" t="s">
        <v>9</v>
      </c>
      <c r="D7" s="3">
        <f t="shared" ref="D7:L7" si="3">D8+D9+D10+D11+D12+D13</f>
        <v>1271118.6299999999</v>
      </c>
      <c r="E7" s="3">
        <f t="shared" si="3"/>
        <v>392966.52</v>
      </c>
      <c r="F7" s="3">
        <f t="shared" si="3"/>
        <v>3383642.4299999997</v>
      </c>
      <c r="G7" s="3">
        <f t="shared" si="3"/>
        <v>8180905.9500000002</v>
      </c>
      <c r="H7" s="3">
        <f t="shared" si="3"/>
        <v>243809.59000000003</v>
      </c>
      <c r="I7" s="3">
        <f t="shared" si="3"/>
        <v>23924.11</v>
      </c>
      <c r="J7" s="3">
        <f t="shared" si="3"/>
        <v>0</v>
      </c>
      <c r="K7" s="3">
        <f t="shared" si="3"/>
        <v>0</v>
      </c>
      <c r="L7" s="3">
        <f t="shared" si="3"/>
        <v>0</v>
      </c>
      <c r="M7" s="3">
        <f>D7+E7+F7+G7+H7+I7+J7+K7+L7</f>
        <v>13496367.23</v>
      </c>
      <c r="N7" s="46">
        <v>0</v>
      </c>
      <c r="O7" s="3">
        <f t="shared" si="1"/>
        <v>13496367.23</v>
      </c>
    </row>
    <row r="8" spans="1:15" x14ac:dyDescent="0.2">
      <c r="A8" s="13"/>
      <c r="C8" s="14" t="s">
        <v>10</v>
      </c>
      <c r="D8" s="42">
        <v>1035152.85</v>
      </c>
      <c r="E8" s="42">
        <v>310236.33</v>
      </c>
      <c r="F8" s="42">
        <v>2386275.67</v>
      </c>
      <c r="G8" s="42">
        <v>7170776.7999999998</v>
      </c>
      <c r="H8" s="42">
        <v>192677.79</v>
      </c>
      <c r="I8" s="42">
        <v>18888.11</v>
      </c>
      <c r="J8" s="42">
        <v>0</v>
      </c>
      <c r="K8" s="42">
        <v>0</v>
      </c>
      <c r="L8" s="42">
        <v>0</v>
      </c>
      <c r="M8" s="2">
        <f t="shared" si="2"/>
        <v>11114007.549999997</v>
      </c>
      <c r="N8" s="42">
        <v>0</v>
      </c>
      <c r="O8" s="2">
        <f t="shared" si="1"/>
        <v>11114007.549999997</v>
      </c>
    </row>
    <row r="9" spans="1:15" x14ac:dyDescent="0.2">
      <c r="A9" s="13"/>
      <c r="C9" s="14" t="s">
        <v>11</v>
      </c>
      <c r="D9" s="42">
        <v>0</v>
      </c>
      <c r="E9" s="42">
        <v>0</v>
      </c>
      <c r="F9" s="42">
        <v>686420.01</v>
      </c>
      <c r="G9" s="42">
        <v>147000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2">
        <f t="shared" si="2"/>
        <v>833420.01</v>
      </c>
      <c r="N9" s="42">
        <v>0</v>
      </c>
      <c r="O9" s="2">
        <f t="shared" si="1"/>
        <v>833420.01</v>
      </c>
    </row>
    <row r="10" spans="1:15" x14ac:dyDescent="0.2">
      <c r="A10" s="13"/>
      <c r="C10" s="14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2">
        <f t="shared" si="2"/>
        <v>0</v>
      </c>
      <c r="N10" s="42">
        <v>0</v>
      </c>
      <c r="O10" s="2">
        <f t="shared" si="1"/>
        <v>0</v>
      </c>
    </row>
    <row r="11" spans="1:15" x14ac:dyDescent="0.2">
      <c r="A11" s="13"/>
      <c r="C11" s="14" t="s">
        <v>13</v>
      </c>
      <c r="D11" s="42"/>
      <c r="E11" s="42"/>
      <c r="F11" s="42"/>
      <c r="G11" s="42"/>
      <c r="H11" s="42"/>
      <c r="I11" s="42"/>
      <c r="J11" s="42"/>
      <c r="K11" s="42"/>
      <c r="L11" s="42"/>
      <c r="M11" s="2">
        <f t="shared" si="2"/>
        <v>0</v>
      </c>
      <c r="N11" s="42">
        <v>0</v>
      </c>
      <c r="O11" s="2">
        <f t="shared" si="1"/>
        <v>0</v>
      </c>
    </row>
    <row r="12" spans="1:15" x14ac:dyDescent="0.2">
      <c r="A12" s="13"/>
      <c r="C12" s="14" t="s">
        <v>14</v>
      </c>
      <c r="D12" s="42"/>
      <c r="E12" s="42"/>
      <c r="F12" s="42"/>
      <c r="G12" s="42"/>
      <c r="H12" s="42"/>
      <c r="I12" s="42"/>
      <c r="J12" s="42"/>
      <c r="K12" s="42"/>
      <c r="L12" s="42"/>
      <c r="M12" s="2">
        <f t="shared" si="2"/>
        <v>0</v>
      </c>
      <c r="N12" s="42">
        <v>0</v>
      </c>
      <c r="O12" s="2">
        <f t="shared" si="1"/>
        <v>0</v>
      </c>
    </row>
    <row r="13" spans="1:15" x14ac:dyDescent="0.2">
      <c r="A13" s="13"/>
      <c r="C13" s="14" t="s">
        <v>76</v>
      </c>
      <c r="D13" s="42">
        <v>235965.78</v>
      </c>
      <c r="E13" s="42">
        <v>82730.19</v>
      </c>
      <c r="F13" s="42">
        <v>310946.75</v>
      </c>
      <c r="G13" s="42">
        <v>863129.15</v>
      </c>
      <c r="H13" s="42">
        <v>51131.8</v>
      </c>
      <c r="I13" s="42">
        <v>5036</v>
      </c>
      <c r="J13" s="42">
        <v>0</v>
      </c>
      <c r="K13" s="42">
        <v>0</v>
      </c>
      <c r="L13" s="42">
        <v>0</v>
      </c>
      <c r="M13" s="2">
        <f t="shared" si="2"/>
        <v>1548939.6700000002</v>
      </c>
      <c r="N13" s="42">
        <v>0</v>
      </c>
      <c r="O13" s="2">
        <f t="shared" si="1"/>
        <v>1548939.6700000002</v>
      </c>
    </row>
    <row r="14" spans="1:15" x14ac:dyDescent="0.2">
      <c r="A14" s="13"/>
      <c r="B14" s="14" t="s">
        <v>15</v>
      </c>
      <c r="C14" s="14" t="s">
        <v>16</v>
      </c>
      <c r="D14" s="3">
        <f t="shared" ref="D14:L14" si="4">D15+D16+D17+D18+D19+D20</f>
        <v>1307677.9400000002</v>
      </c>
      <c r="E14" s="3">
        <f t="shared" si="4"/>
        <v>300568.88</v>
      </c>
      <c r="F14" s="3">
        <f t="shared" si="4"/>
        <v>2876443.46</v>
      </c>
      <c r="G14" s="3">
        <f t="shared" si="4"/>
        <v>6209013.8800000008</v>
      </c>
      <c r="H14" s="3">
        <f t="shared" si="4"/>
        <v>201499.71</v>
      </c>
      <c r="I14" s="3">
        <f t="shared" si="4"/>
        <v>22400.11</v>
      </c>
      <c r="J14" s="3">
        <f t="shared" si="4"/>
        <v>0</v>
      </c>
      <c r="K14" s="3">
        <f t="shared" si="4"/>
        <v>0</v>
      </c>
      <c r="L14" s="3">
        <f t="shared" si="4"/>
        <v>0</v>
      </c>
      <c r="M14" s="3">
        <f>D14+E14+F14+G14+H14+I14+J14+K14+L14</f>
        <v>10917603.98</v>
      </c>
      <c r="N14" s="46">
        <v>0</v>
      </c>
      <c r="O14" s="3">
        <f t="shared" si="1"/>
        <v>10917603.98</v>
      </c>
    </row>
    <row r="15" spans="1:15" x14ac:dyDescent="0.2">
      <c r="A15" s="13"/>
      <c r="C15" s="14" t="s">
        <v>17</v>
      </c>
      <c r="D15" s="42">
        <v>1299916.1000000001</v>
      </c>
      <c r="E15" s="42">
        <v>248428.88</v>
      </c>
      <c r="F15" s="42">
        <v>2480849</v>
      </c>
      <c r="G15" s="42">
        <v>6053032.7300000004</v>
      </c>
      <c r="H15" s="42">
        <v>201493.15</v>
      </c>
      <c r="I15" s="42">
        <v>22400.11</v>
      </c>
      <c r="J15" s="42">
        <v>0</v>
      </c>
      <c r="K15" s="42">
        <v>0</v>
      </c>
      <c r="L15" s="42">
        <v>0</v>
      </c>
      <c r="M15" s="2">
        <f t="shared" si="2"/>
        <v>10306119.970000001</v>
      </c>
      <c r="N15" s="42">
        <v>0</v>
      </c>
      <c r="O15" s="2">
        <f t="shared" si="1"/>
        <v>10306119.970000001</v>
      </c>
    </row>
    <row r="16" spans="1:15" x14ac:dyDescent="0.2">
      <c r="A16" s="13"/>
      <c r="C16" s="14" t="s">
        <v>18</v>
      </c>
      <c r="D16" s="42">
        <v>7752</v>
      </c>
      <c r="E16" s="42">
        <v>52140</v>
      </c>
      <c r="F16" s="42">
        <v>346473</v>
      </c>
      <c r="G16" s="42">
        <v>98000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2">
        <f t="shared" si="2"/>
        <v>504365</v>
      </c>
      <c r="N16" s="42">
        <v>0</v>
      </c>
      <c r="O16" s="2">
        <f t="shared" si="1"/>
        <v>504365</v>
      </c>
    </row>
    <row r="17" spans="1:15" x14ac:dyDescent="0.2">
      <c r="A17" s="13"/>
      <c r="C17" s="14" t="s">
        <v>19</v>
      </c>
      <c r="D17" s="42"/>
      <c r="E17" s="42"/>
      <c r="F17" s="42"/>
      <c r="G17" s="42"/>
      <c r="H17" s="42"/>
      <c r="I17" s="42"/>
      <c r="J17" s="42"/>
      <c r="K17" s="42"/>
      <c r="L17" s="42"/>
      <c r="M17" s="2">
        <f t="shared" si="2"/>
        <v>0</v>
      </c>
      <c r="N17" s="42">
        <v>0</v>
      </c>
      <c r="O17" s="2">
        <f t="shared" si="1"/>
        <v>0</v>
      </c>
    </row>
    <row r="18" spans="1:15" x14ac:dyDescent="0.2">
      <c r="A18" s="13"/>
      <c r="C18" s="14" t="s">
        <v>20</v>
      </c>
      <c r="D18" s="42"/>
      <c r="E18" s="42"/>
      <c r="F18" s="42"/>
      <c r="G18" s="42"/>
      <c r="H18" s="42"/>
      <c r="I18" s="42"/>
      <c r="J18" s="42"/>
      <c r="K18" s="42"/>
      <c r="L18" s="42"/>
      <c r="M18" s="2">
        <f t="shared" si="2"/>
        <v>0</v>
      </c>
      <c r="N18" s="42">
        <v>0</v>
      </c>
      <c r="O18" s="2">
        <f t="shared" si="1"/>
        <v>0</v>
      </c>
    </row>
    <row r="19" spans="1:15" x14ac:dyDescent="0.2">
      <c r="A19" s="13"/>
      <c r="C19" s="14" t="s">
        <v>21</v>
      </c>
      <c r="D19" s="42"/>
      <c r="E19" s="42"/>
      <c r="F19" s="42"/>
      <c r="G19" s="42"/>
      <c r="H19" s="42"/>
      <c r="I19" s="42"/>
      <c r="J19" s="42"/>
      <c r="K19" s="42"/>
      <c r="L19" s="42"/>
      <c r="M19" s="2">
        <f t="shared" si="2"/>
        <v>0</v>
      </c>
      <c r="N19" s="42">
        <v>0</v>
      </c>
      <c r="O19" s="2">
        <f t="shared" si="1"/>
        <v>0</v>
      </c>
    </row>
    <row r="20" spans="1:15" x14ac:dyDescent="0.2">
      <c r="A20" s="13"/>
      <c r="C20" s="14" t="s">
        <v>72</v>
      </c>
      <c r="D20" s="42">
        <v>9.84</v>
      </c>
      <c r="E20" s="42">
        <v>0</v>
      </c>
      <c r="F20" s="42">
        <v>49121.46</v>
      </c>
      <c r="G20" s="42">
        <v>57981.15</v>
      </c>
      <c r="H20" s="42">
        <v>6.56</v>
      </c>
      <c r="I20" s="42">
        <v>0</v>
      </c>
      <c r="J20" s="42">
        <v>0</v>
      </c>
      <c r="K20" s="42">
        <v>0</v>
      </c>
      <c r="L20" s="42">
        <v>0</v>
      </c>
      <c r="M20" s="2">
        <f t="shared" si="2"/>
        <v>107119.01</v>
      </c>
      <c r="N20" s="42">
        <v>0</v>
      </c>
      <c r="O20" s="2">
        <f t="shared" si="1"/>
        <v>107119.01</v>
      </c>
    </row>
    <row r="21" spans="1:15" x14ac:dyDescent="0.2">
      <c r="A21" s="13"/>
      <c r="B21" s="14" t="s">
        <v>22</v>
      </c>
      <c r="C21" s="14" t="s">
        <v>23</v>
      </c>
      <c r="D21" s="42">
        <v>-75542.39</v>
      </c>
      <c r="E21" s="42">
        <v>-3800.89</v>
      </c>
      <c r="F21" s="42">
        <v>1155032.49</v>
      </c>
      <c r="G21" s="42">
        <v>3018535.31</v>
      </c>
      <c r="H21" s="42">
        <v>610.29999999999995</v>
      </c>
      <c r="I21" s="42">
        <v>1051.45</v>
      </c>
      <c r="J21" s="42">
        <v>0</v>
      </c>
      <c r="K21" s="42">
        <v>0</v>
      </c>
      <c r="L21" s="42">
        <v>0</v>
      </c>
      <c r="M21" s="2">
        <f t="shared" si="2"/>
        <v>4095886.27</v>
      </c>
      <c r="N21" s="42">
        <v>0</v>
      </c>
      <c r="O21" s="2">
        <f t="shared" si="1"/>
        <v>4095886.27</v>
      </c>
    </row>
    <row r="22" spans="1:15" x14ac:dyDescent="0.2">
      <c r="A22" s="13" t="s">
        <v>24</v>
      </c>
      <c r="C22" s="20" t="s">
        <v>25</v>
      </c>
      <c r="D22" s="3">
        <f t="shared" ref="D22:L22" si="5">D23+D24+D25+D26+D34</f>
        <v>9424887.0199999996</v>
      </c>
      <c r="E22" s="3">
        <f t="shared" si="5"/>
        <v>3280039.25</v>
      </c>
      <c r="F22" s="3">
        <f t="shared" si="5"/>
        <v>21522206.780000001</v>
      </c>
      <c r="G22" s="3">
        <f t="shared" si="5"/>
        <v>38970063.870000005</v>
      </c>
      <c r="H22" s="3">
        <f t="shared" si="5"/>
        <v>1033119.1799999999</v>
      </c>
      <c r="I22" s="3">
        <f t="shared" si="5"/>
        <v>102893.54000000001</v>
      </c>
      <c r="J22" s="3">
        <f t="shared" si="5"/>
        <v>0</v>
      </c>
      <c r="K22" s="3">
        <f t="shared" si="5"/>
        <v>0</v>
      </c>
      <c r="L22" s="3">
        <f t="shared" si="5"/>
        <v>0</v>
      </c>
      <c r="M22" s="3">
        <f>D22+E22+F22+G22+H22+I22+J22+K22+L22</f>
        <v>74333209.640000015</v>
      </c>
      <c r="N22" s="46"/>
      <c r="O22" s="3">
        <f t="shared" si="1"/>
        <v>74333209.640000015</v>
      </c>
    </row>
    <row r="23" spans="1:15" x14ac:dyDescent="0.2">
      <c r="A23" s="13"/>
      <c r="B23" s="14" t="s">
        <v>2</v>
      </c>
      <c r="C23" s="14" t="s">
        <v>26</v>
      </c>
      <c r="D23" s="42">
        <v>4016653.71</v>
      </c>
      <c r="E23" s="42">
        <v>1989434.54</v>
      </c>
      <c r="F23" s="42">
        <v>5326078.55</v>
      </c>
      <c r="G23" s="42">
        <v>10713748.949999999</v>
      </c>
      <c r="H23" s="42">
        <v>405362.05</v>
      </c>
      <c r="I23" s="42">
        <v>37118.800000000003</v>
      </c>
      <c r="J23" s="42">
        <v>0</v>
      </c>
      <c r="K23" s="42">
        <v>0</v>
      </c>
      <c r="L23" s="42">
        <v>0</v>
      </c>
      <c r="M23" s="2">
        <f t="shared" si="2"/>
        <v>22488396.600000001</v>
      </c>
      <c r="N23" s="42">
        <v>0</v>
      </c>
      <c r="O23" s="2">
        <f t="shared" si="1"/>
        <v>22488396.600000001</v>
      </c>
    </row>
    <row r="24" spans="1:15" x14ac:dyDescent="0.2">
      <c r="A24" s="13"/>
      <c r="B24" s="14" t="s">
        <v>6</v>
      </c>
      <c r="C24" s="14" t="s">
        <v>27</v>
      </c>
      <c r="D24" s="42">
        <v>225.16</v>
      </c>
      <c r="E24" s="42">
        <v>0</v>
      </c>
      <c r="F24" s="42">
        <v>90564.36</v>
      </c>
      <c r="G24" s="42">
        <v>104147.57</v>
      </c>
      <c r="H24" s="42">
        <v>244.91</v>
      </c>
      <c r="I24" s="42">
        <v>0</v>
      </c>
      <c r="J24" s="42">
        <v>0</v>
      </c>
      <c r="K24" s="42">
        <v>0</v>
      </c>
      <c r="L24" s="42">
        <v>0</v>
      </c>
      <c r="M24" s="2">
        <f t="shared" si="2"/>
        <v>195182.00000000003</v>
      </c>
      <c r="N24" s="42">
        <v>0</v>
      </c>
      <c r="O24" s="2">
        <f t="shared" si="1"/>
        <v>195182.00000000003</v>
      </c>
    </row>
    <row r="25" spans="1:15" x14ac:dyDescent="0.2">
      <c r="A25" s="13"/>
      <c r="B25" s="14" t="s">
        <v>7</v>
      </c>
      <c r="C25" s="14" t="s">
        <v>28</v>
      </c>
      <c r="D25" s="42">
        <v>1763871.02</v>
      </c>
      <c r="E25" s="42">
        <v>439811.68</v>
      </c>
      <c r="F25" s="42">
        <v>7727941.1100000003</v>
      </c>
      <c r="G25" s="42">
        <v>9567797.0199999996</v>
      </c>
      <c r="H25" s="42">
        <v>42700</v>
      </c>
      <c r="I25" s="42">
        <v>0</v>
      </c>
      <c r="J25" s="42">
        <v>0</v>
      </c>
      <c r="K25" s="42">
        <v>0</v>
      </c>
      <c r="L25" s="42">
        <v>0</v>
      </c>
      <c r="M25" s="2">
        <f t="shared" si="2"/>
        <v>19542120.829999998</v>
      </c>
      <c r="N25" s="42">
        <v>0</v>
      </c>
      <c r="O25" s="2">
        <f t="shared" si="1"/>
        <v>19542120.829999998</v>
      </c>
    </row>
    <row r="26" spans="1:15" x14ac:dyDescent="0.2">
      <c r="A26" s="13"/>
      <c r="B26" s="14" t="s">
        <v>8</v>
      </c>
      <c r="C26" s="14" t="s">
        <v>29</v>
      </c>
      <c r="D26" s="3">
        <f t="shared" ref="D26:L26" si="6">D27+D28+D29+D30+D31+D32+D33</f>
        <v>3644137.13</v>
      </c>
      <c r="E26" s="3">
        <f t="shared" si="6"/>
        <v>850793.03</v>
      </c>
      <c r="F26" s="3">
        <f t="shared" si="6"/>
        <v>8377622.7599999998</v>
      </c>
      <c r="G26" s="3">
        <f t="shared" si="6"/>
        <v>18584370.330000002</v>
      </c>
      <c r="H26" s="3">
        <f t="shared" si="6"/>
        <v>584812.22</v>
      </c>
      <c r="I26" s="3">
        <f t="shared" si="6"/>
        <v>65774.740000000005</v>
      </c>
      <c r="J26" s="3">
        <f t="shared" si="6"/>
        <v>0</v>
      </c>
      <c r="K26" s="3">
        <f t="shared" si="6"/>
        <v>0</v>
      </c>
      <c r="L26" s="3">
        <f t="shared" si="6"/>
        <v>0</v>
      </c>
      <c r="M26" s="3">
        <f>D26+E26+F26+G26+H26+I26+J26+K26+L26</f>
        <v>32107510.209999997</v>
      </c>
      <c r="N26" s="46">
        <v>0</v>
      </c>
      <c r="O26" s="3">
        <f t="shared" si="1"/>
        <v>32107510.209999997</v>
      </c>
    </row>
    <row r="27" spans="1:15" x14ac:dyDescent="0.2">
      <c r="A27" s="13"/>
      <c r="C27" s="14" t="s">
        <v>10</v>
      </c>
      <c r="D27" s="42">
        <v>3228825.35</v>
      </c>
      <c r="E27" s="42">
        <v>621071</v>
      </c>
      <c r="F27" s="42">
        <v>6891251.8799999999</v>
      </c>
      <c r="G27" s="42">
        <v>16825994.370000001</v>
      </c>
      <c r="H27" s="42">
        <v>504214.73</v>
      </c>
      <c r="I27" s="42">
        <v>56814.69</v>
      </c>
      <c r="J27" s="42">
        <v>0</v>
      </c>
      <c r="K27" s="42">
        <v>0</v>
      </c>
      <c r="L27" s="42">
        <v>0</v>
      </c>
      <c r="M27" s="2">
        <f t="shared" si="2"/>
        <v>28128172.020000003</v>
      </c>
      <c r="N27" s="42">
        <v>0</v>
      </c>
      <c r="O27" s="2">
        <f t="shared" si="1"/>
        <v>28128172.020000003</v>
      </c>
    </row>
    <row r="28" spans="1:15" x14ac:dyDescent="0.2">
      <c r="A28" s="13"/>
      <c r="C28" s="14" t="s">
        <v>11</v>
      </c>
      <c r="D28" s="42">
        <v>19380</v>
      </c>
      <c r="E28" s="42">
        <v>130350</v>
      </c>
      <c r="F28" s="42">
        <v>866158.01</v>
      </c>
      <c r="G28" s="42">
        <v>245000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2">
        <f t="shared" si="2"/>
        <v>1260888.01</v>
      </c>
      <c r="N28" s="42">
        <v>0</v>
      </c>
      <c r="O28" s="2">
        <f t="shared" si="1"/>
        <v>1260888.01</v>
      </c>
    </row>
    <row r="29" spans="1:15" x14ac:dyDescent="0.2">
      <c r="A29" s="13"/>
      <c r="C29" s="14" t="s">
        <v>73</v>
      </c>
      <c r="D29" s="42">
        <v>395931.78</v>
      </c>
      <c r="E29" s="42">
        <v>99372.03</v>
      </c>
      <c r="F29" s="42">
        <v>620212.87</v>
      </c>
      <c r="G29" s="42">
        <v>1513375.96</v>
      </c>
      <c r="H29" s="42">
        <v>80597.490000000005</v>
      </c>
      <c r="I29" s="42">
        <v>8960.0499999999993</v>
      </c>
      <c r="J29" s="42">
        <v>0</v>
      </c>
      <c r="K29" s="42">
        <v>0</v>
      </c>
      <c r="L29" s="42">
        <v>0</v>
      </c>
      <c r="M29" s="2">
        <f t="shared" si="2"/>
        <v>2718450.18</v>
      </c>
      <c r="N29" s="42">
        <v>0</v>
      </c>
      <c r="O29" s="2">
        <f t="shared" si="1"/>
        <v>2718450.18</v>
      </c>
    </row>
    <row r="30" spans="1:15" x14ac:dyDescent="0.2">
      <c r="A30" s="13"/>
      <c r="C30" s="14" t="s">
        <v>30</v>
      </c>
      <c r="D30" s="42"/>
      <c r="E30" s="42"/>
      <c r="F30" s="42"/>
      <c r="G30" s="42"/>
      <c r="H30" s="42"/>
      <c r="I30" s="42"/>
      <c r="J30" s="42"/>
      <c r="K30" s="42"/>
      <c r="L30" s="42"/>
      <c r="M30" s="2">
        <f t="shared" si="2"/>
        <v>0</v>
      </c>
      <c r="N30" s="42">
        <v>0</v>
      </c>
      <c r="O30" s="2">
        <f t="shared" si="1"/>
        <v>0</v>
      </c>
    </row>
    <row r="31" spans="1:15" x14ac:dyDescent="0.2">
      <c r="A31" s="13"/>
      <c r="C31" s="14" t="s">
        <v>31</v>
      </c>
      <c r="D31" s="42"/>
      <c r="E31" s="42"/>
      <c r="F31" s="42"/>
      <c r="G31" s="42"/>
      <c r="H31" s="42"/>
      <c r="I31" s="42"/>
      <c r="J31" s="42"/>
      <c r="K31" s="42"/>
      <c r="L31" s="42"/>
      <c r="M31" s="2">
        <f t="shared" si="2"/>
        <v>0</v>
      </c>
      <c r="N31" s="42">
        <v>0</v>
      </c>
      <c r="O31" s="2">
        <f t="shared" si="1"/>
        <v>0</v>
      </c>
    </row>
    <row r="32" spans="1:15" x14ac:dyDescent="0.2">
      <c r="A32" s="13"/>
      <c r="C32" s="14" t="s">
        <v>32</v>
      </c>
      <c r="D32" s="42"/>
      <c r="E32" s="42"/>
      <c r="F32" s="42"/>
      <c r="G32" s="42"/>
      <c r="H32" s="42"/>
      <c r="I32" s="42"/>
      <c r="J32" s="42"/>
      <c r="K32" s="42"/>
      <c r="L32" s="42"/>
      <c r="M32" s="2">
        <f t="shared" si="2"/>
        <v>0</v>
      </c>
      <c r="N32" s="42">
        <v>0</v>
      </c>
      <c r="O32" s="2">
        <f t="shared" si="1"/>
        <v>0</v>
      </c>
    </row>
    <row r="33" spans="1:16" x14ac:dyDescent="0.2">
      <c r="A33" s="13"/>
      <c r="C33" s="14" t="s">
        <v>33</v>
      </c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2">
        <f t="shared" si="2"/>
        <v>0</v>
      </c>
      <c r="N33" s="42">
        <v>0</v>
      </c>
      <c r="O33" s="2">
        <f t="shared" si="1"/>
        <v>0</v>
      </c>
    </row>
    <row r="34" spans="1:16" x14ac:dyDescent="0.2">
      <c r="A34" s="13"/>
      <c r="B34" s="14" t="s">
        <v>15</v>
      </c>
      <c r="C34" s="14" t="s">
        <v>34</v>
      </c>
      <c r="D34" s="42">
        <v>0</v>
      </c>
      <c r="E34" s="42">
        <v>0</v>
      </c>
      <c r="F34" s="42"/>
      <c r="G34" s="42">
        <v>0</v>
      </c>
      <c r="H34" s="42">
        <v>0</v>
      </c>
      <c r="I34" s="42">
        <v>0</v>
      </c>
      <c r="J34" s="42"/>
      <c r="K34" s="42"/>
      <c r="L34" s="42">
        <v>0</v>
      </c>
      <c r="M34" s="2">
        <f t="shared" si="2"/>
        <v>0</v>
      </c>
      <c r="N34" s="42">
        <v>0</v>
      </c>
      <c r="O34" s="2">
        <f t="shared" si="1"/>
        <v>0</v>
      </c>
    </row>
    <row r="35" spans="1:16" x14ac:dyDescent="0.2">
      <c r="A35" s="47" t="s">
        <v>35</v>
      </c>
      <c r="B35" s="43"/>
      <c r="C35" s="22" t="s">
        <v>36</v>
      </c>
      <c r="D35" s="48">
        <f t="shared" ref="D35:O35" si="7">D3-D22</f>
        <v>585579.4299999997</v>
      </c>
      <c r="E35" s="48">
        <f t="shared" si="7"/>
        <v>3354980.2700000014</v>
      </c>
      <c r="F35" s="48">
        <f t="shared" si="7"/>
        <v>1310900.9899999984</v>
      </c>
      <c r="G35" s="48">
        <f t="shared" si="7"/>
        <v>11678579.920000002</v>
      </c>
      <c r="H35" s="48">
        <f t="shared" si="7"/>
        <v>605430.67000000016</v>
      </c>
      <c r="I35" s="48">
        <f t="shared" si="7"/>
        <v>52126.610000000015</v>
      </c>
      <c r="J35" s="48">
        <f t="shared" si="7"/>
        <v>0</v>
      </c>
      <c r="K35" s="48">
        <f t="shared" si="7"/>
        <v>0</v>
      </c>
      <c r="L35" s="48">
        <f t="shared" si="7"/>
        <v>0</v>
      </c>
      <c r="M35" s="48">
        <f t="shared" si="7"/>
        <v>17587597.889999986</v>
      </c>
      <c r="N35" s="48">
        <f t="shared" si="7"/>
        <v>0</v>
      </c>
      <c r="O35" s="48">
        <f t="shared" si="7"/>
        <v>17587597.889999986</v>
      </c>
    </row>
    <row r="36" spans="1:16" x14ac:dyDescent="0.2">
      <c r="A36" s="13"/>
      <c r="C36" s="20"/>
      <c r="D36" s="49"/>
      <c r="E36" s="49"/>
      <c r="F36" s="49"/>
      <c r="G36" s="49"/>
      <c r="H36" s="49"/>
      <c r="I36" s="49"/>
      <c r="J36" s="49"/>
      <c r="K36" s="49"/>
      <c r="L36" s="49"/>
      <c r="M36" s="5"/>
      <c r="N36" s="49"/>
      <c r="O36" s="5"/>
    </row>
    <row r="37" spans="1:16" x14ac:dyDescent="0.2">
      <c r="A37" s="13"/>
      <c r="C37" s="20"/>
      <c r="D37" s="49"/>
      <c r="E37" s="49"/>
      <c r="F37" s="49"/>
      <c r="G37" s="49"/>
      <c r="H37" s="49"/>
      <c r="I37" s="49"/>
      <c r="J37" s="49"/>
      <c r="K37" s="49"/>
      <c r="L37" s="49"/>
      <c r="M37" s="5"/>
      <c r="N37" s="49"/>
      <c r="O37" s="5"/>
    </row>
    <row r="38" spans="1:16" x14ac:dyDescent="0.2">
      <c r="A38" s="13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</row>
    <row r="39" spans="1:16" x14ac:dyDescent="0.2">
      <c r="A39" s="13" t="s">
        <v>41</v>
      </c>
      <c r="C39" s="20" t="s">
        <v>42</v>
      </c>
      <c r="D39" s="50"/>
      <c r="E39" s="50"/>
      <c r="F39" s="50"/>
      <c r="G39" s="51"/>
      <c r="H39" s="50"/>
      <c r="I39" s="50"/>
      <c r="J39" s="50"/>
      <c r="K39" s="50"/>
      <c r="L39" s="50"/>
      <c r="M39" s="7">
        <f>M40+M41+M42+M43+M44+M45</f>
        <v>14278149.17</v>
      </c>
      <c r="N39" s="7">
        <f>N40+N41+N42+N43+N44+N45</f>
        <v>0</v>
      </c>
      <c r="O39" s="3">
        <f>O40+O41+O42+O43+O44+O45</f>
        <v>14278149.17</v>
      </c>
      <c r="P39" s="59"/>
    </row>
    <row r="40" spans="1:16" x14ac:dyDescent="0.2">
      <c r="A40" s="13"/>
      <c r="B40" s="14" t="s">
        <v>2</v>
      </c>
      <c r="C40" s="14" t="s">
        <v>43</v>
      </c>
      <c r="D40" s="50"/>
      <c r="E40" s="50"/>
      <c r="F40" s="50"/>
      <c r="G40" s="51"/>
      <c r="H40" s="50"/>
      <c r="I40" s="50"/>
      <c r="J40" s="50"/>
      <c r="K40" s="50"/>
      <c r="L40" s="50"/>
      <c r="M40" s="42">
        <v>6758330.0199999996</v>
      </c>
      <c r="N40" s="42"/>
      <c r="O40" s="42">
        <v>6758330.0199999996</v>
      </c>
      <c r="P40" s="59"/>
    </row>
    <row r="41" spans="1:16" x14ac:dyDescent="0.2">
      <c r="A41" s="13"/>
      <c r="B41" s="14" t="s">
        <v>6</v>
      </c>
      <c r="C41" s="14" t="s">
        <v>44</v>
      </c>
      <c r="D41" s="50"/>
      <c r="E41" s="50"/>
      <c r="F41" s="50"/>
      <c r="G41" s="51"/>
      <c r="H41" s="50"/>
      <c r="I41" s="50"/>
      <c r="J41" s="50"/>
      <c r="K41" s="50"/>
      <c r="L41" s="50"/>
      <c r="M41" s="42">
        <v>6908269.7400000002</v>
      </c>
      <c r="N41" s="42"/>
      <c r="O41" s="42">
        <v>6908269.7400000002</v>
      </c>
      <c r="P41" s="59"/>
    </row>
    <row r="42" spans="1:16" x14ac:dyDescent="0.2">
      <c r="A42" s="13"/>
      <c r="B42" s="14" t="s">
        <v>7</v>
      </c>
      <c r="C42" s="14" t="s">
        <v>45</v>
      </c>
      <c r="D42" s="50"/>
      <c r="E42" s="50"/>
      <c r="F42" s="50"/>
      <c r="G42" s="51"/>
      <c r="H42" s="50"/>
      <c r="I42" s="50"/>
      <c r="J42" s="50"/>
      <c r="K42" s="50"/>
      <c r="L42" s="50"/>
      <c r="M42" s="42">
        <v>0</v>
      </c>
      <c r="N42" s="42"/>
      <c r="O42" s="42">
        <v>0</v>
      </c>
      <c r="P42" s="59"/>
    </row>
    <row r="43" spans="1:16" x14ac:dyDescent="0.2">
      <c r="A43" s="13"/>
      <c r="B43" s="14" t="s">
        <v>8</v>
      </c>
      <c r="C43" s="14" t="s">
        <v>46</v>
      </c>
      <c r="D43" s="50"/>
      <c r="E43" s="50"/>
      <c r="F43" s="50"/>
      <c r="G43" s="51"/>
      <c r="H43" s="50"/>
      <c r="I43" s="50"/>
      <c r="J43" s="50"/>
      <c r="K43" s="50"/>
      <c r="L43" s="50"/>
      <c r="M43" s="42">
        <v>45750.78</v>
      </c>
      <c r="N43" s="42"/>
      <c r="O43" s="42">
        <v>45750.78</v>
      </c>
      <c r="P43" s="59"/>
    </row>
    <row r="44" spans="1:16" x14ac:dyDescent="0.2">
      <c r="A44" s="13"/>
      <c r="B44" s="14" t="s">
        <v>15</v>
      </c>
      <c r="C44" s="14" t="s">
        <v>47</v>
      </c>
      <c r="D44" s="50"/>
      <c r="E44" s="50"/>
      <c r="F44" s="50"/>
      <c r="G44" s="51"/>
      <c r="H44" s="50"/>
      <c r="I44" s="50"/>
      <c r="J44" s="50"/>
      <c r="K44" s="50"/>
      <c r="L44" s="50"/>
      <c r="M44" s="42">
        <v>0</v>
      </c>
      <c r="N44" s="42"/>
      <c r="O44" s="42">
        <v>0</v>
      </c>
      <c r="P44" s="59"/>
    </row>
    <row r="45" spans="1:16" x14ac:dyDescent="0.2">
      <c r="A45" s="13"/>
      <c r="B45" s="14" t="s">
        <v>22</v>
      </c>
      <c r="C45" s="14" t="s">
        <v>34</v>
      </c>
      <c r="D45" s="50"/>
      <c r="E45" s="50"/>
      <c r="F45" s="50"/>
      <c r="G45" s="51"/>
      <c r="H45" s="50"/>
      <c r="I45" s="50"/>
      <c r="J45" s="50"/>
      <c r="K45" s="50"/>
      <c r="L45" s="50"/>
      <c r="M45" s="42">
        <v>565798.63</v>
      </c>
      <c r="N45" s="42"/>
      <c r="O45" s="42">
        <v>565798.63</v>
      </c>
      <c r="P45" s="59"/>
    </row>
    <row r="46" spans="1:16" x14ac:dyDescent="0.2">
      <c r="A46" s="13" t="s">
        <v>48</v>
      </c>
      <c r="C46" s="20" t="s">
        <v>49</v>
      </c>
      <c r="D46" s="50"/>
      <c r="E46" s="50"/>
      <c r="F46" s="50"/>
      <c r="G46" s="51"/>
      <c r="H46" s="50"/>
      <c r="I46" s="50"/>
      <c r="J46" s="50"/>
      <c r="K46" s="50"/>
      <c r="L46" s="50"/>
      <c r="M46" s="3">
        <f>M47+M48+M49+M50+M51+M52</f>
        <v>9089105.25</v>
      </c>
      <c r="N46" s="3">
        <f>N47+N48+N49+N50+N51+N52</f>
        <v>0</v>
      </c>
      <c r="O46" s="3">
        <f>O47+O48+O49+O50+O51+O52</f>
        <v>9089105.25</v>
      </c>
      <c r="P46" s="59"/>
    </row>
    <row r="47" spans="1:16" x14ac:dyDescent="0.2">
      <c r="A47" s="13"/>
      <c r="B47" s="14" t="s">
        <v>2</v>
      </c>
      <c r="C47" s="14" t="s">
        <v>50</v>
      </c>
      <c r="D47" s="50"/>
      <c r="E47" s="50"/>
      <c r="F47" s="50"/>
      <c r="G47" s="50"/>
      <c r="H47" s="50"/>
      <c r="I47" s="50"/>
      <c r="J47" s="50"/>
      <c r="K47" s="50"/>
      <c r="L47" s="50"/>
      <c r="M47" s="42">
        <v>1330098.01</v>
      </c>
      <c r="N47" s="42"/>
      <c r="O47" s="42">
        <v>1330098.01</v>
      </c>
      <c r="P47" s="59"/>
    </row>
    <row r="48" spans="1:16" x14ac:dyDescent="0.2">
      <c r="A48" s="13"/>
      <c r="B48" s="14" t="s">
        <v>6</v>
      </c>
      <c r="C48" s="14" t="s">
        <v>51</v>
      </c>
      <c r="D48" s="50"/>
      <c r="E48" s="50"/>
      <c r="F48" s="50"/>
      <c r="G48" s="50"/>
      <c r="H48" s="50"/>
      <c r="I48" s="50"/>
      <c r="J48" s="50"/>
      <c r="K48" s="50"/>
      <c r="L48" s="50"/>
      <c r="M48" s="42">
        <v>0</v>
      </c>
      <c r="N48" s="42"/>
      <c r="O48" s="42">
        <v>0</v>
      </c>
      <c r="P48" s="59"/>
    </row>
    <row r="49" spans="1:16" x14ac:dyDescent="0.2">
      <c r="A49" s="13"/>
      <c r="B49" s="14" t="s">
        <v>7</v>
      </c>
      <c r="C49" s="14" t="s">
        <v>52</v>
      </c>
      <c r="D49" s="50"/>
      <c r="E49" s="50"/>
      <c r="F49" s="50"/>
      <c r="G49" s="50"/>
      <c r="H49" s="50"/>
      <c r="I49" s="50"/>
      <c r="J49" s="50"/>
      <c r="K49" s="50"/>
      <c r="L49" s="50"/>
      <c r="M49" s="42">
        <v>0</v>
      </c>
      <c r="N49" s="42"/>
      <c r="O49" s="42">
        <v>0</v>
      </c>
      <c r="P49" s="59"/>
    </row>
    <row r="50" spans="1:16" x14ac:dyDescent="0.2">
      <c r="A50" s="13"/>
      <c r="B50" s="14" t="s">
        <v>8</v>
      </c>
      <c r="C50" s="14" t="s">
        <v>53</v>
      </c>
      <c r="D50" s="50"/>
      <c r="E50" s="50"/>
      <c r="F50" s="50"/>
      <c r="G50" s="50"/>
      <c r="H50" s="50"/>
      <c r="I50" s="50"/>
      <c r="J50" s="50"/>
      <c r="K50" s="50"/>
      <c r="L50" s="50"/>
      <c r="M50" s="42">
        <v>0</v>
      </c>
      <c r="N50" s="42"/>
      <c r="O50" s="42">
        <v>0</v>
      </c>
      <c r="P50" s="59"/>
    </row>
    <row r="51" spans="1:16" x14ac:dyDescent="0.2">
      <c r="A51" s="13"/>
      <c r="B51" s="14" t="s">
        <v>15</v>
      </c>
      <c r="C51" s="14" t="s">
        <v>54</v>
      </c>
      <c r="D51" s="50"/>
      <c r="E51" s="50"/>
      <c r="F51" s="50"/>
      <c r="G51" s="50"/>
      <c r="H51" s="50"/>
      <c r="I51" s="50"/>
      <c r="J51" s="50"/>
      <c r="K51" s="50"/>
      <c r="L51" s="50"/>
      <c r="M51" s="42">
        <v>7759007.2400000002</v>
      </c>
      <c r="N51" s="42"/>
      <c r="O51" s="42">
        <v>7759007.2400000002</v>
      </c>
      <c r="P51" s="59"/>
    </row>
    <row r="52" spans="1:16" x14ac:dyDescent="0.2">
      <c r="A52" s="13"/>
      <c r="B52" s="14" t="s">
        <v>22</v>
      </c>
      <c r="C52" s="14" t="s">
        <v>23</v>
      </c>
      <c r="D52" s="50"/>
      <c r="E52" s="50"/>
      <c r="F52" s="50"/>
      <c r="G52" s="50"/>
      <c r="H52" s="50"/>
      <c r="I52" s="50"/>
      <c r="J52" s="50"/>
      <c r="K52" s="50"/>
      <c r="L52" s="50"/>
      <c r="M52" s="42">
        <v>0</v>
      </c>
      <c r="N52" s="42"/>
      <c r="O52" s="42">
        <v>0</v>
      </c>
      <c r="P52" s="59"/>
    </row>
    <row r="53" spans="1:16" x14ac:dyDescent="0.2">
      <c r="A53" s="13" t="s">
        <v>55</v>
      </c>
      <c r="C53" s="20" t="s">
        <v>56</v>
      </c>
      <c r="D53" s="50"/>
      <c r="E53" s="50"/>
      <c r="F53" s="50"/>
      <c r="G53" s="50"/>
      <c r="H53" s="50"/>
      <c r="I53" s="50"/>
      <c r="J53" s="50"/>
      <c r="K53" s="50"/>
      <c r="L53" s="50"/>
      <c r="M53" s="3">
        <f>M54+M55+M56</f>
        <v>2502528.69</v>
      </c>
      <c r="N53" s="3">
        <f>N54+N55+N56</f>
        <v>0</v>
      </c>
      <c r="O53" s="3">
        <f>O54+O55+O56</f>
        <v>2502528.69</v>
      </c>
      <c r="P53" s="59"/>
    </row>
    <row r="54" spans="1:16" x14ac:dyDescent="0.2">
      <c r="A54" s="13"/>
      <c r="B54" s="14" t="s">
        <v>2</v>
      </c>
      <c r="C54" s="14" t="s">
        <v>57</v>
      </c>
      <c r="D54" s="50"/>
      <c r="E54" s="50"/>
      <c r="F54" s="50"/>
      <c r="G54" s="50"/>
      <c r="H54" s="50"/>
      <c r="I54" s="50"/>
      <c r="J54" s="50"/>
      <c r="K54" s="50"/>
      <c r="L54" s="50"/>
      <c r="M54" s="42">
        <v>0</v>
      </c>
      <c r="N54" s="42"/>
      <c r="O54" s="42">
        <v>0</v>
      </c>
      <c r="P54" s="59"/>
    </row>
    <row r="55" spans="1:16" x14ac:dyDescent="0.2">
      <c r="A55" s="13"/>
      <c r="B55" s="14" t="s">
        <v>6</v>
      </c>
      <c r="C55" s="14" t="s">
        <v>58</v>
      </c>
      <c r="D55" s="50"/>
      <c r="E55" s="50"/>
      <c r="F55" s="50"/>
      <c r="G55" s="50"/>
      <c r="H55" s="50"/>
      <c r="I55" s="50"/>
      <c r="J55" s="50"/>
      <c r="K55" s="50"/>
      <c r="L55" s="50"/>
      <c r="M55" s="42">
        <v>0</v>
      </c>
      <c r="N55" s="42"/>
      <c r="O55" s="42">
        <v>0</v>
      </c>
      <c r="P55" s="59"/>
    </row>
    <row r="56" spans="1:16" x14ac:dyDescent="0.2">
      <c r="A56" s="13"/>
      <c r="B56" s="14" t="s">
        <v>7</v>
      </c>
      <c r="C56" s="14" t="s">
        <v>59</v>
      </c>
      <c r="D56" s="50"/>
      <c r="E56" s="50"/>
      <c r="F56" s="50"/>
      <c r="G56" s="50"/>
      <c r="H56" s="50"/>
      <c r="I56" s="50"/>
      <c r="J56" s="50"/>
      <c r="K56" s="50"/>
      <c r="L56" s="50"/>
      <c r="M56" s="42">
        <v>2502528.69</v>
      </c>
      <c r="N56" s="42"/>
      <c r="O56" s="42">
        <v>2502528.69</v>
      </c>
      <c r="P56" s="59"/>
    </row>
    <row r="57" spans="1:16" x14ac:dyDescent="0.2">
      <c r="A57" s="61" t="s">
        <v>60</v>
      </c>
      <c r="B57" s="61"/>
      <c r="C57" s="61"/>
      <c r="D57" s="61"/>
      <c r="E57" s="48"/>
      <c r="F57" s="48"/>
      <c r="G57" s="48"/>
      <c r="H57" s="48"/>
      <c r="I57" s="48"/>
      <c r="J57" s="48"/>
      <c r="K57" s="48"/>
      <c r="L57" s="48"/>
      <c r="M57" s="9">
        <v>9896023.8800000008</v>
      </c>
      <c r="N57" s="9">
        <f>N35-N39+N46-N53</f>
        <v>0</v>
      </c>
      <c r="O57" s="9">
        <v>9896023.8800000008</v>
      </c>
      <c r="P57" s="59"/>
    </row>
    <row r="58" spans="1:16" x14ac:dyDescent="0.2">
      <c r="A58" s="20" t="s">
        <v>68</v>
      </c>
      <c r="M58" s="14">
        <v>0</v>
      </c>
      <c r="O58" s="14">
        <v>0</v>
      </c>
    </row>
    <row r="59" spans="1:16" x14ac:dyDescent="0.2">
      <c r="A59" s="20" t="s">
        <v>69</v>
      </c>
      <c r="M59" s="14">
        <v>9896023.8800000008</v>
      </c>
      <c r="O59" s="14">
        <v>9896023.8800000008</v>
      </c>
      <c r="P59" s="59"/>
    </row>
    <row r="60" spans="1:16" x14ac:dyDescent="0.2">
      <c r="A60" s="52" t="s">
        <v>70</v>
      </c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>
        <v>2563944.41</v>
      </c>
      <c r="N60" s="43"/>
      <c r="O60" s="43">
        <v>2563944.41</v>
      </c>
    </row>
    <row r="61" spans="1:16" x14ac:dyDescent="0.2">
      <c r="A61" s="53" t="s">
        <v>71</v>
      </c>
      <c r="M61" s="54">
        <f>M57-M60</f>
        <v>7332079.4700000007</v>
      </c>
      <c r="O61" s="20">
        <f>M61</f>
        <v>7332079.4700000007</v>
      </c>
    </row>
  </sheetData>
  <mergeCells count="14">
    <mergeCell ref="B3:C3"/>
    <mergeCell ref="A57:D57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EBB14F7E-BD76-41DD-8F47-0174FD90276D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3D93B-A7B6-4980-9C89-F761F58479C7}">
  <dimension ref="A1:P61"/>
  <sheetViews>
    <sheetView topLeftCell="A21" workbookViewId="0">
      <selection activeCell="O62" sqref="O62"/>
    </sheetView>
  </sheetViews>
  <sheetFormatPr defaultRowHeight="12.75" x14ac:dyDescent="0.2"/>
  <cols>
    <col min="1" max="1" width="5.42578125" style="10" customWidth="1"/>
    <col min="2" max="2" width="2.42578125" style="10" customWidth="1"/>
    <col min="3" max="3" width="29.42578125" style="10" customWidth="1"/>
    <col min="4" max="4" width="15.5703125" style="10" customWidth="1"/>
    <col min="5" max="5" width="12.85546875" style="10" bestFit="1" customWidth="1"/>
    <col min="6" max="6" width="12.85546875" style="10" customWidth="1"/>
    <col min="7" max="8" width="14" style="10" bestFit="1" customWidth="1"/>
    <col min="9" max="9" width="13.28515625" style="10" bestFit="1" customWidth="1"/>
    <col min="10" max="11" width="9.28515625" style="10" bestFit="1" customWidth="1"/>
    <col min="12" max="12" width="10.28515625" style="10" bestFit="1" customWidth="1"/>
    <col min="13" max="13" width="13.7109375" style="10" customWidth="1"/>
    <col min="14" max="14" width="11.140625" style="10" customWidth="1"/>
    <col min="15" max="15" width="19.42578125" style="10" customWidth="1"/>
    <col min="16" max="16384" width="9.140625" style="10"/>
  </cols>
  <sheetData>
    <row r="1" spans="1:15" s="14" customFormat="1" x14ac:dyDescent="0.2">
      <c r="A1" s="13"/>
      <c r="C1" s="15" t="s">
        <v>105</v>
      </c>
      <c r="D1" s="62" t="s">
        <v>37</v>
      </c>
      <c r="E1" s="62" t="s">
        <v>38</v>
      </c>
      <c r="F1" s="62" t="s">
        <v>75</v>
      </c>
      <c r="G1" s="62" t="s">
        <v>74</v>
      </c>
      <c r="H1" s="62" t="s">
        <v>39</v>
      </c>
      <c r="I1" s="62" t="s">
        <v>40</v>
      </c>
      <c r="J1" s="62" t="s">
        <v>61</v>
      </c>
      <c r="K1" s="62" t="s">
        <v>66</v>
      </c>
      <c r="L1" s="62" t="s">
        <v>62</v>
      </c>
      <c r="M1" s="62" t="s">
        <v>63</v>
      </c>
      <c r="N1" s="62" t="s">
        <v>64</v>
      </c>
      <c r="O1" s="62" t="s">
        <v>65</v>
      </c>
    </row>
    <row r="2" spans="1:15" s="14" customFormat="1" x14ac:dyDescent="0.2">
      <c r="A2" s="13"/>
      <c r="B2" s="13"/>
      <c r="C2" s="33" t="s">
        <v>67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s="17" customFormat="1" x14ac:dyDescent="0.2">
      <c r="A3" s="13" t="s">
        <v>1</v>
      </c>
      <c r="B3" s="63" t="s">
        <v>0</v>
      </c>
      <c r="C3" s="63"/>
      <c r="D3" s="1">
        <f t="shared" ref="D3:N3" si="0">D4+D5+D6+D7+D14+D21</f>
        <v>30462023.619999997</v>
      </c>
      <c r="E3" s="1">
        <f t="shared" si="0"/>
        <v>2617578.37</v>
      </c>
      <c r="F3" s="1">
        <f>F4+F5+F6+F7+F14+F21</f>
        <v>22140030.179999996</v>
      </c>
      <c r="G3" s="1">
        <f t="shared" si="0"/>
        <v>54921639.909999989</v>
      </c>
      <c r="H3" s="1">
        <f t="shared" si="0"/>
        <v>34516724.170000002</v>
      </c>
      <c r="I3" s="1">
        <f t="shared" si="0"/>
        <v>2024032.68</v>
      </c>
      <c r="J3" s="1">
        <f t="shared" si="0"/>
        <v>0</v>
      </c>
      <c r="K3" s="1">
        <f t="shared" si="0"/>
        <v>0</v>
      </c>
      <c r="L3" s="1">
        <f t="shared" si="0"/>
        <v>0</v>
      </c>
      <c r="M3" s="1">
        <f>D3+E3+F3+G3+H3+I3+J3+K3+L3</f>
        <v>146682028.93000001</v>
      </c>
      <c r="N3" s="1">
        <f t="shared" si="0"/>
        <v>0</v>
      </c>
      <c r="O3" s="1">
        <f t="shared" ref="O3:O34" si="1">M3+N3</f>
        <v>146682028.93000001</v>
      </c>
    </row>
    <row r="4" spans="1:15" x14ac:dyDescent="0.2">
      <c r="A4" s="16"/>
      <c r="B4" s="17" t="s">
        <v>2</v>
      </c>
      <c r="C4" s="17" t="s">
        <v>4</v>
      </c>
      <c r="D4" s="8">
        <v>18748612.800000001</v>
      </c>
      <c r="E4" s="8">
        <v>1709682.33</v>
      </c>
      <c r="F4" s="8">
        <v>7060900.4100000001</v>
      </c>
      <c r="G4" s="8">
        <v>31667999.91</v>
      </c>
      <c r="H4" s="8">
        <v>16335592.119999999</v>
      </c>
      <c r="I4" s="8">
        <v>1098641.3</v>
      </c>
      <c r="J4" s="34"/>
      <c r="K4" s="34"/>
      <c r="L4" s="8"/>
      <c r="M4" s="2">
        <f>D4+E4+F4+G4+H4+I4+J4+K4+L4</f>
        <v>76621428.870000005</v>
      </c>
      <c r="N4" s="8">
        <v>0</v>
      </c>
      <c r="O4" s="2">
        <f t="shared" si="1"/>
        <v>76621428.870000005</v>
      </c>
    </row>
    <row r="5" spans="1:15" x14ac:dyDescent="0.2">
      <c r="A5" s="18"/>
      <c r="B5" s="10" t="s">
        <v>6</v>
      </c>
      <c r="C5" s="10" t="s">
        <v>3</v>
      </c>
      <c r="D5" s="8">
        <v>2292921.9500000002</v>
      </c>
      <c r="E5" s="8">
        <v>207769.62</v>
      </c>
      <c r="F5" s="8">
        <v>612104.24</v>
      </c>
      <c r="G5" s="8">
        <v>2650175.0299999998</v>
      </c>
      <c r="H5" s="8">
        <v>8295978.9900000002</v>
      </c>
      <c r="I5" s="8">
        <v>171365.43</v>
      </c>
      <c r="J5" s="8"/>
      <c r="K5" s="8"/>
      <c r="L5" s="8"/>
      <c r="M5" s="2">
        <f t="shared" ref="M5:M34" si="2">D5+E5+F5+G5+H5+I5+J5+K5+L5</f>
        <v>14230315.26</v>
      </c>
      <c r="N5" s="8">
        <v>0</v>
      </c>
      <c r="O5" s="2">
        <f t="shared" si="1"/>
        <v>14230315.26</v>
      </c>
    </row>
    <row r="6" spans="1:15" x14ac:dyDescent="0.2">
      <c r="A6" s="18"/>
      <c r="B6" s="10" t="s">
        <v>7</v>
      </c>
      <c r="C6" s="10" t="s">
        <v>5</v>
      </c>
      <c r="D6" s="8">
        <v>32002.41</v>
      </c>
      <c r="E6" s="8">
        <v>14344.57</v>
      </c>
      <c r="F6" s="8">
        <v>2345019.2799999998</v>
      </c>
      <c r="G6" s="8">
        <v>4343344.8</v>
      </c>
      <c r="H6" s="8"/>
      <c r="I6" s="8">
        <v>157029.20000000001</v>
      </c>
      <c r="J6" s="8"/>
      <c r="K6" s="8"/>
      <c r="L6" s="8"/>
      <c r="M6" s="2">
        <f t="shared" si="2"/>
        <v>6891740.2599999998</v>
      </c>
      <c r="N6" s="8">
        <v>0</v>
      </c>
      <c r="O6" s="2">
        <f t="shared" si="1"/>
        <v>6891740.2599999998</v>
      </c>
    </row>
    <row r="7" spans="1:15" x14ac:dyDescent="0.2">
      <c r="A7" s="18"/>
      <c r="B7" s="10" t="s">
        <v>8</v>
      </c>
      <c r="C7" s="10" t="s">
        <v>9</v>
      </c>
      <c r="D7" s="3">
        <f t="shared" ref="D7:L7" si="3">D8+D9+D10+D11+D12+D13</f>
        <v>2996226.54</v>
      </c>
      <c r="E7" s="3">
        <f t="shared" si="3"/>
        <v>83093.540000000008</v>
      </c>
      <c r="F7" s="3">
        <f t="shared" si="3"/>
        <v>2291030.2199999997</v>
      </c>
      <c r="G7" s="3">
        <f t="shared" si="3"/>
        <v>6431954.4100000001</v>
      </c>
      <c r="H7" s="3">
        <f t="shared" si="3"/>
        <v>-824161.41999999993</v>
      </c>
      <c r="I7" s="3">
        <f t="shared" si="3"/>
        <v>211967.04</v>
      </c>
      <c r="J7" s="3">
        <f t="shared" si="3"/>
        <v>0</v>
      </c>
      <c r="K7" s="3">
        <f t="shared" si="3"/>
        <v>0</v>
      </c>
      <c r="L7" s="3">
        <f t="shared" si="3"/>
        <v>0</v>
      </c>
      <c r="M7" s="3">
        <f>D7+E7+F7+G7+H7+I7+J7+K7+L7</f>
        <v>11190110.33</v>
      </c>
      <c r="N7" s="19">
        <v>0</v>
      </c>
      <c r="O7" s="3">
        <f t="shared" si="1"/>
        <v>11190110.33</v>
      </c>
    </row>
    <row r="8" spans="1:15" x14ac:dyDescent="0.2">
      <c r="A8" s="18"/>
      <c r="C8" s="10" t="s">
        <v>10</v>
      </c>
      <c r="D8" s="8">
        <v>3054765.02</v>
      </c>
      <c r="E8" s="8">
        <v>54658.23</v>
      </c>
      <c r="F8" s="8">
        <v>1327132.46</v>
      </c>
      <c r="G8" s="8">
        <v>6793139.5800000001</v>
      </c>
      <c r="H8" s="8">
        <v>187149.56</v>
      </c>
      <c r="I8" s="8">
        <v>184789.63</v>
      </c>
      <c r="J8" s="8"/>
      <c r="K8" s="8"/>
      <c r="L8" s="8"/>
      <c r="M8" s="2">
        <f t="shared" si="2"/>
        <v>11601634.48</v>
      </c>
      <c r="N8" s="8">
        <v>0</v>
      </c>
      <c r="O8" s="2">
        <f t="shared" si="1"/>
        <v>11601634.48</v>
      </c>
    </row>
    <row r="9" spans="1:15" x14ac:dyDescent="0.2">
      <c r="A9" s="18"/>
      <c r="C9" s="10" t="s">
        <v>11</v>
      </c>
      <c r="D9" s="8">
        <v>4173.8</v>
      </c>
      <c r="E9" s="8">
        <v>0</v>
      </c>
      <c r="F9" s="8">
        <v>1127094.48</v>
      </c>
      <c r="G9" s="8">
        <v>572597</v>
      </c>
      <c r="H9" s="8"/>
      <c r="I9" s="8"/>
      <c r="J9" s="8"/>
      <c r="K9" s="8"/>
      <c r="L9" s="8"/>
      <c r="M9" s="2">
        <f t="shared" si="2"/>
        <v>1703865.28</v>
      </c>
      <c r="N9" s="8">
        <v>0</v>
      </c>
      <c r="O9" s="2">
        <f t="shared" si="1"/>
        <v>1703865.28</v>
      </c>
    </row>
    <row r="10" spans="1:15" x14ac:dyDescent="0.2">
      <c r="A10" s="18"/>
      <c r="C10" s="10" t="s">
        <v>12</v>
      </c>
      <c r="D10" s="8"/>
      <c r="E10" s="8">
        <v>28435.31</v>
      </c>
      <c r="F10" s="8">
        <v>-163196.72</v>
      </c>
      <c r="G10" s="8">
        <v>-933782.17</v>
      </c>
      <c r="H10" s="8"/>
      <c r="I10" s="8"/>
      <c r="J10" s="8"/>
      <c r="K10" s="8"/>
      <c r="L10" s="8"/>
      <c r="M10" s="2">
        <f t="shared" si="2"/>
        <v>-1068543.58</v>
      </c>
      <c r="N10" s="8">
        <v>0</v>
      </c>
      <c r="O10" s="2">
        <f t="shared" si="1"/>
        <v>-1068543.58</v>
      </c>
    </row>
    <row r="11" spans="1:15" x14ac:dyDescent="0.2">
      <c r="A11" s="18"/>
      <c r="C11" s="10" t="s">
        <v>13</v>
      </c>
      <c r="D11" s="8"/>
      <c r="E11" s="8"/>
      <c r="F11" s="8"/>
      <c r="G11" s="8">
        <v>0</v>
      </c>
      <c r="H11" s="8"/>
      <c r="I11" s="8"/>
      <c r="J11" s="8"/>
      <c r="K11" s="8"/>
      <c r="L11" s="8"/>
      <c r="M11" s="2">
        <f t="shared" si="2"/>
        <v>0</v>
      </c>
      <c r="N11" s="8">
        <v>0</v>
      </c>
      <c r="O11" s="2">
        <f t="shared" si="1"/>
        <v>0</v>
      </c>
    </row>
    <row r="12" spans="1:15" x14ac:dyDescent="0.2">
      <c r="A12" s="18"/>
      <c r="C12" s="10" t="s">
        <v>14</v>
      </c>
      <c r="D12" s="8"/>
      <c r="E12" s="8"/>
      <c r="F12" s="8"/>
      <c r="G12" s="8"/>
      <c r="H12" s="8"/>
      <c r="I12" s="8"/>
      <c r="J12" s="8"/>
      <c r="K12" s="8"/>
      <c r="L12" s="8"/>
      <c r="M12" s="2">
        <f t="shared" si="2"/>
        <v>0</v>
      </c>
      <c r="N12" s="8">
        <v>0</v>
      </c>
      <c r="O12" s="2">
        <f t="shared" si="1"/>
        <v>0</v>
      </c>
    </row>
    <row r="13" spans="1:15" x14ac:dyDescent="0.2">
      <c r="A13" s="18"/>
      <c r="C13" s="14" t="s">
        <v>76</v>
      </c>
      <c r="D13" s="8">
        <v>-62712.28</v>
      </c>
      <c r="E13" s="8"/>
      <c r="F13" s="8"/>
      <c r="G13" s="8"/>
      <c r="H13" s="8">
        <v>-1011310.98</v>
      </c>
      <c r="I13" s="8">
        <v>27177.41</v>
      </c>
      <c r="J13" s="8"/>
      <c r="K13" s="8"/>
      <c r="L13" s="8"/>
      <c r="M13" s="2">
        <f t="shared" si="2"/>
        <v>-1046845.85</v>
      </c>
      <c r="N13" s="8">
        <v>0</v>
      </c>
      <c r="O13" s="2">
        <f t="shared" si="1"/>
        <v>-1046845.85</v>
      </c>
    </row>
    <row r="14" spans="1:15" x14ac:dyDescent="0.2">
      <c r="A14" s="18"/>
      <c r="B14" s="10" t="s">
        <v>15</v>
      </c>
      <c r="C14" s="10" t="s">
        <v>16</v>
      </c>
      <c r="D14" s="3">
        <f t="shared" ref="D14:L14" si="4">D15+D16+D17+D18+D19+D20</f>
        <v>6392259.9199999999</v>
      </c>
      <c r="E14" s="3">
        <f t="shared" si="4"/>
        <v>602688.30999999994</v>
      </c>
      <c r="F14" s="3">
        <f t="shared" si="4"/>
        <v>5979956.5099999998</v>
      </c>
      <c r="G14" s="3">
        <f t="shared" si="4"/>
        <v>9828165.7599999998</v>
      </c>
      <c r="H14" s="3">
        <f t="shared" si="4"/>
        <v>10709314.48</v>
      </c>
      <c r="I14" s="3">
        <f t="shared" si="4"/>
        <v>385029.71</v>
      </c>
      <c r="J14" s="3">
        <f t="shared" si="4"/>
        <v>0</v>
      </c>
      <c r="K14" s="3">
        <f t="shared" si="4"/>
        <v>0</v>
      </c>
      <c r="L14" s="3">
        <f t="shared" si="4"/>
        <v>0</v>
      </c>
      <c r="M14" s="3">
        <f>D14+E14+F14+G14+H14+I14+J14+K14+L14</f>
        <v>33897414.689999998</v>
      </c>
      <c r="N14" s="19">
        <v>0</v>
      </c>
      <c r="O14" s="3">
        <f t="shared" si="1"/>
        <v>33897414.689999998</v>
      </c>
    </row>
    <row r="15" spans="1:15" x14ac:dyDescent="0.2">
      <c r="A15" s="18"/>
      <c r="C15" s="10" t="s">
        <v>17</v>
      </c>
      <c r="D15" s="8">
        <v>5075106.53</v>
      </c>
      <c r="E15" s="8">
        <v>568986.49</v>
      </c>
      <c r="F15" s="8">
        <v>1342132.1299999999</v>
      </c>
      <c r="G15" s="8">
        <v>5684142.5800000001</v>
      </c>
      <c r="H15" s="8">
        <v>8235924.3499999996</v>
      </c>
      <c r="I15" s="8">
        <v>330141.40000000002</v>
      </c>
      <c r="J15" s="8"/>
      <c r="K15" s="8"/>
      <c r="L15" s="8"/>
      <c r="M15" s="2">
        <f t="shared" si="2"/>
        <v>21236433.479999997</v>
      </c>
      <c r="N15" s="8">
        <v>0</v>
      </c>
      <c r="O15" s="2">
        <f t="shared" si="1"/>
        <v>21236433.479999997</v>
      </c>
    </row>
    <row r="16" spans="1:15" x14ac:dyDescent="0.2">
      <c r="A16" s="18"/>
      <c r="C16" s="10" t="s">
        <v>18</v>
      </c>
      <c r="D16" s="8">
        <v>10000</v>
      </c>
      <c r="E16" s="8"/>
      <c r="F16" s="8">
        <v>3948928</v>
      </c>
      <c r="G16" s="8">
        <v>1044925.94</v>
      </c>
      <c r="H16" s="8"/>
      <c r="I16" s="8"/>
      <c r="J16" s="8"/>
      <c r="K16" s="8"/>
      <c r="L16" s="8"/>
      <c r="M16" s="2">
        <f t="shared" si="2"/>
        <v>5003853.9399999995</v>
      </c>
      <c r="N16" s="8">
        <v>0</v>
      </c>
      <c r="O16" s="2">
        <f t="shared" si="1"/>
        <v>5003853.9399999995</v>
      </c>
    </row>
    <row r="17" spans="1:15" x14ac:dyDescent="0.2">
      <c r="A17" s="18"/>
      <c r="C17" s="10" t="s">
        <v>19</v>
      </c>
      <c r="D17" s="8">
        <v>1307153.3899999999</v>
      </c>
      <c r="E17" s="8">
        <v>33701.82</v>
      </c>
      <c r="F17" s="8">
        <v>688896.38</v>
      </c>
      <c r="G17" s="8">
        <v>3099097.24</v>
      </c>
      <c r="H17" s="8">
        <v>2473390.13</v>
      </c>
      <c r="I17" s="8">
        <v>54888.31</v>
      </c>
      <c r="J17" s="8"/>
      <c r="K17" s="8"/>
      <c r="L17" s="8"/>
      <c r="M17" s="2">
        <f t="shared" si="2"/>
        <v>7657127.2699999996</v>
      </c>
      <c r="N17" s="8">
        <v>0</v>
      </c>
      <c r="O17" s="2">
        <f t="shared" si="1"/>
        <v>7657127.2699999996</v>
      </c>
    </row>
    <row r="18" spans="1:15" x14ac:dyDescent="0.2">
      <c r="A18" s="18"/>
      <c r="C18" s="10" t="s">
        <v>20</v>
      </c>
      <c r="D18" s="8"/>
      <c r="E18" s="8"/>
      <c r="F18" s="8"/>
      <c r="G18" s="8"/>
      <c r="H18" s="8"/>
      <c r="I18" s="8"/>
      <c r="J18" s="8"/>
      <c r="K18" s="8"/>
      <c r="L18" s="8"/>
      <c r="M18" s="2">
        <f t="shared" si="2"/>
        <v>0</v>
      </c>
      <c r="N18" s="8">
        <v>0</v>
      </c>
      <c r="O18" s="2">
        <f t="shared" si="1"/>
        <v>0</v>
      </c>
    </row>
    <row r="19" spans="1:15" x14ac:dyDescent="0.2">
      <c r="A19" s="18"/>
      <c r="C19" s="10" t="s">
        <v>21</v>
      </c>
      <c r="D19" s="8"/>
      <c r="E19" s="8"/>
      <c r="F19" s="8"/>
      <c r="G19" s="8"/>
      <c r="H19" s="8"/>
      <c r="I19" s="8"/>
      <c r="J19" s="8"/>
      <c r="K19" s="8"/>
      <c r="L19" s="8"/>
      <c r="M19" s="2">
        <f t="shared" si="2"/>
        <v>0</v>
      </c>
      <c r="N19" s="8">
        <v>0</v>
      </c>
      <c r="O19" s="2">
        <f t="shared" si="1"/>
        <v>0</v>
      </c>
    </row>
    <row r="20" spans="1:15" x14ac:dyDescent="0.2">
      <c r="A20" s="18"/>
      <c r="C20" s="14" t="s">
        <v>72</v>
      </c>
      <c r="D20" s="8"/>
      <c r="E20" s="8"/>
      <c r="F20" s="8"/>
      <c r="G20" s="8"/>
      <c r="H20" s="8"/>
      <c r="I20" s="8"/>
      <c r="J20" s="8"/>
      <c r="K20" s="8"/>
      <c r="L20" s="8"/>
      <c r="M20" s="2">
        <f t="shared" si="2"/>
        <v>0</v>
      </c>
      <c r="N20" s="8">
        <v>0</v>
      </c>
      <c r="O20" s="2">
        <f t="shared" si="1"/>
        <v>0</v>
      </c>
    </row>
    <row r="21" spans="1:15" x14ac:dyDescent="0.2">
      <c r="A21" s="18"/>
      <c r="B21" s="10" t="s">
        <v>22</v>
      </c>
      <c r="C21" s="10" t="s">
        <v>23</v>
      </c>
      <c r="D21" s="8"/>
      <c r="E21" s="8"/>
      <c r="F21" s="8">
        <v>3851019.52</v>
      </c>
      <c r="G21" s="8"/>
      <c r="H21" s="8"/>
      <c r="I21" s="8"/>
      <c r="J21" s="8"/>
      <c r="K21" s="8"/>
      <c r="L21" s="8"/>
      <c r="M21" s="2">
        <f t="shared" si="2"/>
        <v>3851019.52</v>
      </c>
      <c r="N21" s="8">
        <v>0</v>
      </c>
      <c r="O21" s="2">
        <f t="shared" si="1"/>
        <v>3851019.52</v>
      </c>
    </row>
    <row r="22" spans="1:15" x14ac:dyDescent="0.2">
      <c r="A22" s="18" t="s">
        <v>24</v>
      </c>
      <c r="C22" s="20" t="s">
        <v>25</v>
      </c>
      <c r="D22" s="3">
        <f t="shared" ref="D22:L22" si="5">D23+D24+D25+D26+D34</f>
        <v>24885692.989999998</v>
      </c>
      <c r="E22" s="3">
        <f t="shared" si="5"/>
        <v>2121723.15</v>
      </c>
      <c r="F22" s="3">
        <f t="shared" si="5"/>
        <v>20859403.77</v>
      </c>
      <c r="G22" s="3">
        <f t="shared" si="5"/>
        <v>49146436.649999999</v>
      </c>
      <c r="H22" s="3">
        <f t="shared" si="5"/>
        <v>30320732.600000001</v>
      </c>
      <c r="I22" s="3">
        <f t="shared" si="5"/>
        <v>1991469.22</v>
      </c>
      <c r="J22" s="3">
        <f t="shared" si="5"/>
        <v>0</v>
      </c>
      <c r="K22" s="3">
        <f t="shared" si="5"/>
        <v>0</v>
      </c>
      <c r="L22" s="3">
        <f t="shared" si="5"/>
        <v>0</v>
      </c>
      <c r="M22" s="3">
        <f>D22+E22+F22+G22+H22+I22+J22+K22+L22</f>
        <v>129325458.38</v>
      </c>
      <c r="N22" s="19"/>
      <c r="O22" s="3">
        <f t="shared" si="1"/>
        <v>129325458.38</v>
      </c>
    </row>
    <row r="23" spans="1:15" x14ac:dyDescent="0.2">
      <c r="A23" s="18"/>
      <c r="B23" s="10" t="s">
        <v>2</v>
      </c>
      <c r="C23" s="10" t="s">
        <v>26</v>
      </c>
      <c r="D23" s="8">
        <v>10263300.6</v>
      </c>
      <c r="E23" s="8">
        <v>1076364.8600000001</v>
      </c>
      <c r="F23" s="8">
        <v>2597353.08</v>
      </c>
      <c r="G23" s="8">
        <v>11142907.779999999</v>
      </c>
      <c r="H23" s="8">
        <v>16432484.51</v>
      </c>
      <c r="I23" s="8">
        <v>847614.5</v>
      </c>
      <c r="J23" s="8"/>
      <c r="K23" s="8"/>
      <c r="L23" s="8"/>
      <c r="M23" s="2">
        <f t="shared" si="2"/>
        <v>42360025.329999998</v>
      </c>
      <c r="N23" s="8">
        <v>0</v>
      </c>
      <c r="O23" s="2">
        <f t="shared" si="1"/>
        <v>42360025.329999998</v>
      </c>
    </row>
    <row r="24" spans="1:15" x14ac:dyDescent="0.2">
      <c r="A24" s="18"/>
      <c r="B24" s="10" t="s">
        <v>6</v>
      </c>
      <c r="C24" s="10" t="s">
        <v>27</v>
      </c>
      <c r="D24" s="8">
        <v>2405430.67</v>
      </c>
      <c r="E24" s="8">
        <v>236029.05</v>
      </c>
      <c r="F24" s="8">
        <v>1215790.6399999999</v>
      </c>
      <c r="G24" s="8">
        <v>5664922.5499999998</v>
      </c>
      <c r="H24" s="8">
        <v>4783536.58</v>
      </c>
      <c r="I24" s="8">
        <v>109750</v>
      </c>
      <c r="J24" s="8"/>
      <c r="K24" s="8"/>
      <c r="L24" s="8"/>
      <c r="M24" s="2">
        <f t="shared" si="2"/>
        <v>14415459.49</v>
      </c>
      <c r="N24" s="8">
        <v>0</v>
      </c>
      <c r="O24" s="2">
        <f t="shared" si="1"/>
        <v>14415459.49</v>
      </c>
    </row>
    <row r="25" spans="1:15" x14ac:dyDescent="0.2">
      <c r="A25" s="18"/>
      <c r="B25" s="10" t="s">
        <v>7</v>
      </c>
      <c r="C25" s="10" t="s">
        <v>28</v>
      </c>
      <c r="D25" s="8">
        <v>78570.679999999993</v>
      </c>
      <c r="E25" s="8">
        <v>35861.43</v>
      </c>
      <c r="F25" s="8">
        <v>5725515.0999999996</v>
      </c>
      <c r="G25" s="8">
        <v>11035262</v>
      </c>
      <c r="H25" s="8"/>
      <c r="I25" s="8">
        <v>392573</v>
      </c>
      <c r="J25" s="8"/>
      <c r="K25" s="8"/>
      <c r="L25" s="8"/>
      <c r="M25" s="2">
        <f t="shared" si="2"/>
        <v>17267782.210000001</v>
      </c>
      <c r="N25" s="8">
        <v>0</v>
      </c>
      <c r="O25" s="2">
        <f t="shared" si="1"/>
        <v>17267782.210000001</v>
      </c>
    </row>
    <row r="26" spans="1:15" x14ac:dyDescent="0.2">
      <c r="A26" s="18"/>
      <c r="B26" s="10" t="s">
        <v>8</v>
      </c>
      <c r="C26" s="10" t="s">
        <v>29</v>
      </c>
      <c r="D26" s="3">
        <f t="shared" ref="D26:L26" si="6">D27+D28+D29+D30+D31+D32+D33</f>
        <v>12138391.039999999</v>
      </c>
      <c r="E26" s="3">
        <f t="shared" si="6"/>
        <v>773467.80999999994</v>
      </c>
      <c r="F26" s="3">
        <f t="shared" si="6"/>
        <v>11320744.949999999</v>
      </c>
      <c r="G26" s="3">
        <f t="shared" si="6"/>
        <v>21303344.32</v>
      </c>
      <c r="H26" s="3">
        <f t="shared" si="6"/>
        <v>9104711.5099999998</v>
      </c>
      <c r="I26" s="3">
        <f t="shared" si="6"/>
        <v>641531.72</v>
      </c>
      <c r="J26" s="3">
        <f t="shared" si="6"/>
        <v>0</v>
      </c>
      <c r="K26" s="3">
        <f t="shared" si="6"/>
        <v>0</v>
      </c>
      <c r="L26" s="3">
        <f t="shared" si="6"/>
        <v>0</v>
      </c>
      <c r="M26" s="3">
        <f>D26+E26+F26+G26+H26+I26+J26+K26+L26</f>
        <v>55282191.349999994</v>
      </c>
      <c r="N26" s="19">
        <v>0</v>
      </c>
      <c r="O26" s="3">
        <f t="shared" si="1"/>
        <v>55282191.349999994</v>
      </c>
    </row>
    <row r="27" spans="1:15" x14ac:dyDescent="0.2">
      <c r="A27" s="18"/>
      <c r="C27" s="10" t="s">
        <v>10</v>
      </c>
      <c r="D27" s="8">
        <v>10858175.41</v>
      </c>
      <c r="E27" s="8">
        <v>692917.44</v>
      </c>
      <c r="F27" s="8">
        <v>3987891.16</v>
      </c>
      <c r="G27" s="8">
        <v>17287793.309999999</v>
      </c>
      <c r="H27" s="8">
        <v>8437807.9199999999</v>
      </c>
      <c r="I27" s="8">
        <v>549674.02</v>
      </c>
      <c r="J27" s="8"/>
      <c r="K27" s="8"/>
      <c r="L27" s="8"/>
      <c r="M27" s="2">
        <f t="shared" si="2"/>
        <v>41814259.260000005</v>
      </c>
      <c r="N27" s="8">
        <v>0</v>
      </c>
      <c r="O27" s="2">
        <f t="shared" si="1"/>
        <v>41814259.260000005</v>
      </c>
    </row>
    <row r="28" spans="1:15" x14ac:dyDescent="0.2">
      <c r="A28" s="18"/>
      <c r="C28" s="10" t="s">
        <v>11</v>
      </c>
      <c r="D28" s="8">
        <v>25000</v>
      </c>
      <c r="E28" s="8"/>
      <c r="F28" s="8">
        <v>6997320</v>
      </c>
      <c r="G28" s="8">
        <v>2603814.84</v>
      </c>
      <c r="H28" s="8"/>
      <c r="I28" s="8"/>
      <c r="J28" s="8"/>
      <c r="K28" s="8"/>
      <c r="L28" s="8"/>
      <c r="M28" s="2">
        <f t="shared" si="2"/>
        <v>9626134.8399999999</v>
      </c>
      <c r="N28" s="8">
        <v>0</v>
      </c>
      <c r="O28" s="2">
        <f t="shared" si="1"/>
        <v>9626134.8399999999</v>
      </c>
    </row>
    <row r="29" spans="1:15" x14ac:dyDescent="0.2">
      <c r="A29" s="18"/>
      <c r="C29" s="14" t="s">
        <v>73</v>
      </c>
      <c r="D29" s="8">
        <v>1255215.6299999999</v>
      </c>
      <c r="E29" s="8">
        <v>80550.37</v>
      </c>
      <c r="F29" s="8">
        <v>335533.78999999998</v>
      </c>
      <c r="G29" s="8">
        <v>1411736.17</v>
      </c>
      <c r="H29" s="8">
        <v>666903.59</v>
      </c>
      <c r="I29" s="8">
        <v>91857.7</v>
      </c>
      <c r="J29" s="8"/>
      <c r="K29" s="8"/>
      <c r="L29" s="8"/>
      <c r="M29" s="2">
        <f t="shared" si="2"/>
        <v>3841797.25</v>
      </c>
      <c r="N29" s="8">
        <v>0</v>
      </c>
      <c r="O29" s="2">
        <f t="shared" si="1"/>
        <v>3841797.25</v>
      </c>
    </row>
    <row r="30" spans="1:15" x14ac:dyDescent="0.2">
      <c r="A30" s="18"/>
      <c r="C30" s="10" t="s">
        <v>30</v>
      </c>
      <c r="D30" s="8"/>
      <c r="E30" s="8"/>
      <c r="F30" s="8"/>
      <c r="G30" s="8"/>
      <c r="H30" s="8"/>
      <c r="I30" s="8"/>
      <c r="J30" s="8"/>
      <c r="K30" s="8"/>
      <c r="L30" s="8"/>
      <c r="M30" s="2">
        <f t="shared" si="2"/>
        <v>0</v>
      </c>
      <c r="N30" s="8">
        <v>0</v>
      </c>
      <c r="O30" s="2">
        <f t="shared" si="1"/>
        <v>0</v>
      </c>
    </row>
    <row r="31" spans="1:15" x14ac:dyDescent="0.2">
      <c r="A31" s="18"/>
      <c r="C31" s="10" t="s">
        <v>31</v>
      </c>
      <c r="D31" s="8"/>
      <c r="E31" s="8"/>
      <c r="F31" s="8"/>
      <c r="G31" s="8"/>
      <c r="H31" s="8"/>
      <c r="I31" s="8"/>
      <c r="J31" s="8"/>
      <c r="K31" s="8"/>
      <c r="L31" s="8"/>
      <c r="M31" s="2">
        <f t="shared" si="2"/>
        <v>0</v>
      </c>
      <c r="N31" s="8">
        <v>0</v>
      </c>
      <c r="O31" s="2">
        <f t="shared" si="1"/>
        <v>0</v>
      </c>
    </row>
    <row r="32" spans="1:15" x14ac:dyDescent="0.2">
      <c r="A32" s="18"/>
      <c r="C32" s="10" t="s">
        <v>32</v>
      </c>
      <c r="D32" s="8"/>
      <c r="E32" s="8"/>
      <c r="F32" s="8"/>
      <c r="G32" s="8"/>
      <c r="H32" s="8"/>
      <c r="I32" s="8"/>
      <c r="J32" s="8"/>
      <c r="K32" s="8"/>
      <c r="L32" s="8"/>
      <c r="M32" s="2">
        <f t="shared" si="2"/>
        <v>0</v>
      </c>
      <c r="N32" s="8">
        <v>0</v>
      </c>
      <c r="O32" s="2">
        <f t="shared" si="1"/>
        <v>0</v>
      </c>
    </row>
    <row r="33" spans="1:16" x14ac:dyDescent="0.2">
      <c r="A33" s="18"/>
      <c r="C33" s="10" t="s">
        <v>33</v>
      </c>
      <c r="D33" s="8"/>
      <c r="E33" s="8"/>
      <c r="F33" s="8"/>
      <c r="G33" s="8"/>
      <c r="H33" s="8"/>
      <c r="I33" s="8"/>
      <c r="J33" s="8"/>
      <c r="K33" s="8"/>
      <c r="L33" s="8"/>
      <c r="M33" s="2">
        <f t="shared" si="2"/>
        <v>0</v>
      </c>
      <c r="N33" s="8">
        <v>0</v>
      </c>
      <c r="O33" s="2">
        <f t="shared" si="1"/>
        <v>0</v>
      </c>
    </row>
    <row r="34" spans="1:16" x14ac:dyDescent="0.2">
      <c r="A34" s="18"/>
      <c r="B34" s="10" t="s">
        <v>15</v>
      </c>
      <c r="C34" s="10" t="s">
        <v>34</v>
      </c>
      <c r="D34" s="8">
        <v>0</v>
      </c>
      <c r="E34" s="8">
        <v>0</v>
      </c>
      <c r="F34" s="8"/>
      <c r="G34" s="8">
        <v>0</v>
      </c>
      <c r="H34" s="8">
        <v>0</v>
      </c>
      <c r="I34" s="8">
        <v>0</v>
      </c>
      <c r="J34" s="8"/>
      <c r="K34" s="8"/>
      <c r="L34" s="8">
        <v>0</v>
      </c>
      <c r="M34" s="2">
        <f t="shared" si="2"/>
        <v>0</v>
      </c>
      <c r="N34" s="8">
        <v>0</v>
      </c>
      <c r="O34" s="2">
        <f t="shared" si="1"/>
        <v>0</v>
      </c>
    </row>
    <row r="35" spans="1:16" s="17" customFormat="1" x14ac:dyDescent="0.2">
      <c r="A35" s="21" t="s">
        <v>35</v>
      </c>
      <c r="B35" s="11"/>
      <c r="C35" s="22" t="s">
        <v>36</v>
      </c>
      <c r="D35" s="4">
        <f t="shared" ref="D35:O35" si="7">D3-D22</f>
        <v>5576330.629999999</v>
      </c>
      <c r="E35" s="4">
        <f t="shared" si="7"/>
        <v>495855.2200000002</v>
      </c>
      <c r="F35" s="4">
        <f>F3-F22</f>
        <v>1280626.4099999964</v>
      </c>
      <c r="G35" s="4">
        <f t="shared" si="7"/>
        <v>5775203.2599999905</v>
      </c>
      <c r="H35" s="4">
        <f t="shared" si="7"/>
        <v>4195991.57</v>
      </c>
      <c r="I35" s="4">
        <f t="shared" si="7"/>
        <v>32563.459999999963</v>
      </c>
      <c r="J35" s="4">
        <f t="shared" si="7"/>
        <v>0</v>
      </c>
      <c r="K35" s="4">
        <f t="shared" si="7"/>
        <v>0</v>
      </c>
      <c r="L35" s="4">
        <f t="shared" si="7"/>
        <v>0</v>
      </c>
      <c r="M35" s="4">
        <f t="shared" si="7"/>
        <v>17356570.550000012</v>
      </c>
      <c r="N35" s="4">
        <f t="shared" si="7"/>
        <v>0</v>
      </c>
      <c r="O35" s="4">
        <f t="shared" si="7"/>
        <v>17356570.550000012</v>
      </c>
    </row>
    <row r="36" spans="1:16" x14ac:dyDescent="0.2">
      <c r="A36" s="16"/>
      <c r="B36" s="17"/>
      <c r="C36" s="20"/>
      <c r="D36" s="23"/>
      <c r="E36" s="23"/>
      <c r="F36" s="23"/>
      <c r="G36" s="23"/>
      <c r="H36" s="23"/>
      <c r="I36" s="23"/>
      <c r="J36" s="23"/>
      <c r="K36" s="23"/>
      <c r="L36" s="23"/>
      <c r="M36" s="5"/>
      <c r="N36" s="24"/>
      <c r="O36" s="5"/>
    </row>
    <row r="37" spans="1:16" x14ac:dyDescent="0.2">
      <c r="A37" s="18"/>
      <c r="C37" s="20"/>
      <c r="D37" s="23"/>
      <c r="E37" s="23"/>
      <c r="F37" s="23"/>
      <c r="G37" s="23"/>
      <c r="H37" s="23"/>
      <c r="I37" s="23"/>
      <c r="J37" s="23"/>
      <c r="K37" s="23"/>
      <c r="L37" s="23"/>
      <c r="M37" s="5"/>
      <c r="N37" s="24"/>
      <c r="O37" s="5"/>
    </row>
    <row r="38" spans="1:16" x14ac:dyDescent="0.2">
      <c r="A38" s="1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6" x14ac:dyDescent="0.2">
      <c r="A39" s="18" t="s">
        <v>41</v>
      </c>
      <c r="C39" s="20" t="s">
        <v>42</v>
      </c>
      <c r="D39" s="25"/>
      <c r="E39" s="25"/>
      <c r="F39" s="25"/>
      <c r="G39" s="26"/>
      <c r="H39" s="25"/>
      <c r="I39" s="25"/>
      <c r="J39" s="25"/>
      <c r="K39" s="25"/>
      <c r="L39" s="25"/>
      <c r="M39" s="3">
        <f>M40+M41+M42+M43+M44+M45</f>
        <v>12011890.040000001</v>
      </c>
      <c r="N39" s="7">
        <f>N40+N41+N42+N43+N44+N45</f>
        <v>0</v>
      </c>
      <c r="O39" s="3">
        <f>O40+O41+O42+O43+O44+O45</f>
        <v>12011890.040000001</v>
      </c>
      <c r="P39" s="35"/>
    </row>
    <row r="40" spans="1:16" s="29" customFormat="1" x14ac:dyDescent="0.2">
      <c r="A40" s="18"/>
      <c r="B40" s="10" t="s">
        <v>2</v>
      </c>
      <c r="C40" s="10" t="s">
        <v>43</v>
      </c>
      <c r="D40" s="6"/>
      <c r="E40" s="6"/>
      <c r="F40" s="6"/>
      <c r="G40" s="27"/>
      <c r="H40" s="6"/>
      <c r="I40" s="6"/>
      <c r="J40" s="6"/>
      <c r="K40" s="6"/>
      <c r="L40" s="6"/>
      <c r="M40" s="8">
        <v>7423452.9199999999</v>
      </c>
      <c r="N40" s="8"/>
      <c r="O40" s="8">
        <v>7423452.9199999999</v>
      </c>
      <c r="P40" s="36"/>
    </row>
    <row r="41" spans="1:16" s="29" customFormat="1" x14ac:dyDescent="0.2">
      <c r="A41" s="28"/>
      <c r="B41" s="29" t="s">
        <v>6</v>
      </c>
      <c r="C41" s="29" t="s">
        <v>44</v>
      </c>
      <c r="D41" s="30"/>
      <c r="E41" s="30"/>
      <c r="F41" s="30"/>
      <c r="G41" s="31"/>
      <c r="H41" s="30"/>
      <c r="I41" s="30"/>
      <c r="J41" s="30"/>
      <c r="K41" s="30"/>
      <c r="L41" s="30"/>
      <c r="M41" s="8">
        <v>3977839.49</v>
      </c>
      <c r="N41" s="32"/>
      <c r="O41" s="8">
        <v>3977839.49</v>
      </c>
      <c r="P41" s="36"/>
    </row>
    <row r="42" spans="1:16" x14ac:dyDescent="0.2">
      <c r="A42" s="28"/>
      <c r="B42" s="29" t="s">
        <v>7</v>
      </c>
      <c r="C42" s="29" t="s">
        <v>45</v>
      </c>
      <c r="D42" s="30"/>
      <c r="E42" s="30"/>
      <c r="F42" s="30"/>
      <c r="G42" s="31"/>
      <c r="H42" s="30"/>
      <c r="I42" s="30"/>
      <c r="J42" s="30"/>
      <c r="K42" s="30"/>
      <c r="L42" s="30"/>
      <c r="M42" s="8">
        <v>587857.07999999996</v>
      </c>
      <c r="N42" s="32"/>
      <c r="O42" s="8">
        <v>587857.07999999996</v>
      </c>
      <c r="P42" s="35"/>
    </row>
    <row r="43" spans="1:16" x14ac:dyDescent="0.2">
      <c r="A43" s="18"/>
      <c r="B43" s="10" t="s">
        <v>8</v>
      </c>
      <c r="C43" s="10" t="s">
        <v>46</v>
      </c>
      <c r="D43" s="6"/>
      <c r="E43" s="6"/>
      <c r="F43" s="6"/>
      <c r="G43" s="27"/>
      <c r="H43" s="6"/>
      <c r="I43" s="6"/>
      <c r="J43" s="6"/>
      <c r="K43" s="6"/>
      <c r="L43" s="6"/>
      <c r="M43" s="8">
        <v>22740.55</v>
      </c>
      <c r="N43" s="8"/>
      <c r="O43" s="8">
        <v>22740.55</v>
      </c>
      <c r="P43" s="35"/>
    </row>
    <row r="44" spans="1:16" x14ac:dyDescent="0.2">
      <c r="A44" s="18"/>
      <c r="B44" s="10" t="s">
        <v>15</v>
      </c>
      <c r="C44" s="10" t="s">
        <v>47</v>
      </c>
      <c r="D44" s="6"/>
      <c r="E44" s="6"/>
      <c r="F44" s="6"/>
      <c r="G44" s="27"/>
      <c r="H44" s="6"/>
      <c r="I44" s="6"/>
      <c r="J44" s="6"/>
      <c r="K44" s="6"/>
      <c r="L44" s="6"/>
      <c r="M44" s="8"/>
      <c r="N44" s="8"/>
      <c r="O44" s="8"/>
      <c r="P44" s="35"/>
    </row>
    <row r="45" spans="1:16" x14ac:dyDescent="0.2">
      <c r="A45" s="18"/>
      <c r="B45" s="10" t="s">
        <v>22</v>
      </c>
      <c r="C45" s="10" t="s">
        <v>34</v>
      </c>
      <c r="D45" s="6"/>
      <c r="E45" s="6"/>
      <c r="F45" s="6"/>
      <c r="G45" s="27"/>
      <c r="H45" s="6"/>
      <c r="I45" s="6"/>
      <c r="J45" s="6"/>
      <c r="K45" s="6"/>
      <c r="L45" s="6"/>
      <c r="M45" s="8"/>
      <c r="N45" s="8"/>
      <c r="O45" s="8"/>
      <c r="P45" s="35"/>
    </row>
    <row r="46" spans="1:16" x14ac:dyDescent="0.2">
      <c r="A46" s="18" t="s">
        <v>48</v>
      </c>
      <c r="C46" s="20" t="s">
        <v>49</v>
      </c>
      <c r="D46" s="25"/>
      <c r="E46" s="25"/>
      <c r="F46" s="25"/>
      <c r="G46" s="26"/>
      <c r="H46" s="25"/>
      <c r="I46" s="25"/>
      <c r="J46" s="25"/>
      <c r="K46" s="25"/>
      <c r="L46" s="25"/>
      <c r="M46" s="3">
        <f>M47+M48+M49+M50+M51+M52</f>
        <v>13796245.550000001</v>
      </c>
      <c r="N46" s="3">
        <f>N47+N48+N49+N50+N51+N52</f>
        <v>0</v>
      </c>
      <c r="O46" s="3">
        <f>O47+O48+O49+O50+O51+O52</f>
        <v>13796245.550000001</v>
      </c>
      <c r="P46" s="35"/>
    </row>
    <row r="47" spans="1:16" s="29" customFormat="1" x14ac:dyDescent="0.2">
      <c r="A47" s="18"/>
      <c r="B47" s="10" t="s">
        <v>2</v>
      </c>
      <c r="C47" s="10" t="s">
        <v>50</v>
      </c>
      <c r="D47" s="6"/>
      <c r="E47" s="6"/>
      <c r="F47" s="6"/>
      <c r="G47" s="6"/>
      <c r="H47" s="6"/>
      <c r="I47" s="6"/>
      <c r="J47" s="6"/>
      <c r="K47" s="6"/>
      <c r="L47" s="6"/>
      <c r="M47" s="8">
        <v>4406301.87</v>
      </c>
      <c r="N47" s="8"/>
      <c r="O47" s="8">
        <v>4406301.87</v>
      </c>
      <c r="P47" s="36"/>
    </row>
    <row r="48" spans="1:16" x14ac:dyDescent="0.2">
      <c r="A48" s="28"/>
      <c r="B48" s="29" t="s">
        <v>6</v>
      </c>
      <c r="C48" s="29" t="s">
        <v>51</v>
      </c>
      <c r="D48" s="30"/>
      <c r="E48" s="30"/>
      <c r="F48" s="30"/>
      <c r="G48" s="30"/>
      <c r="H48" s="30"/>
      <c r="I48" s="30"/>
      <c r="J48" s="30"/>
      <c r="K48" s="30"/>
      <c r="L48" s="30"/>
      <c r="M48" s="8"/>
      <c r="N48" s="8"/>
      <c r="O48" s="8"/>
      <c r="P48" s="35"/>
    </row>
    <row r="49" spans="1:16" x14ac:dyDescent="0.2">
      <c r="A49" s="18"/>
      <c r="B49" s="10" t="s">
        <v>7</v>
      </c>
      <c r="C49" s="10" t="s">
        <v>52</v>
      </c>
      <c r="D49" s="6"/>
      <c r="E49" s="6"/>
      <c r="F49" s="6"/>
      <c r="G49" s="6"/>
      <c r="H49" s="6"/>
      <c r="I49" s="6"/>
      <c r="J49" s="6"/>
      <c r="K49" s="6"/>
      <c r="L49" s="6"/>
      <c r="M49" s="8"/>
      <c r="N49" s="8"/>
      <c r="O49" s="8"/>
      <c r="P49" s="35"/>
    </row>
    <row r="50" spans="1:16" x14ac:dyDescent="0.2">
      <c r="A50" s="18"/>
      <c r="B50" s="10" t="s">
        <v>8</v>
      </c>
      <c r="C50" s="10" t="s">
        <v>53</v>
      </c>
      <c r="D50" s="6"/>
      <c r="E50" s="6"/>
      <c r="F50" s="6"/>
      <c r="G50" s="6"/>
      <c r="H50" s="6"/>
      <c r="I50" s="6"/>
      <c r="J50" s="6"/>
      <c r="K50" s="6"/>
      <c r="L50" s="6"/>
      <c r="M50" s="8"/>
      <c r="N50" s="8"/>
      <c r="O50" s="8"/>
      <c r="P50" s="35"/>
    </row>
    <row r="51" spans="1:16" x14ac:dyDescent="0.2">
      <c r="A51" s="18"/>
      <c r="B51" s="10" t="s">
        <v>15</v>
      </c>
      <c r="C51" s="10" t="s">
        <v>54</v>
      </c>
      <c r="D51" s="6"/>
      <c r="E51" s="6"/>
      <c r="F51" s="6"/>
      <c r="G51" s="6"/>
      <c r="H51" s="6"/>
      <c r="I51" s="6"/>
      <c r="J51" s="6"/>
      <c r="K51" s="6"/>
      <c r="L51" s="6"/>
      <c r="M51" s="8">
        <v>9389943.6799999997</v>
      </c>
      <c r="N51" s="8"/>
      <c r="O51" s="8">
        <v>9389943.6799999997</v>
      </c>
      <c r="P51" s="35"/>
    </row>
    <row r="52" spans="1:16" x14ac:dyDescent="0.2">
      <c r="A52" s="18"/>
      <c r="B52" s="10" t="s">
        <v>22</v>
      </c>
      <c r="C52" s="10" t="s">
        <v>23</v>
      </c>
      <c r="D52" s="6"/>
      <c r="E52" s="6"/>
      <c r="F52" s="6"/>
      <c r="G52" s="6"/>
      <c r="H52" s="6"/>
      <c r="I52" s="6"/>
      <c r="J52" s="6"/>
      <c r="K52" s="6"/>
      <c r="L52" s="6"/>
      <c r="M52" s="8"/>
      <c r="N52" s="8"/>
      <c r="O52" s="8"/>
      <c r="P52" s="35"/>
    </row>
    <row r="53" spans="1:16" x14ac:dyDescent="0.2">
      <c r="A53" s="18" t="s">
        <v>55</v>
      </c>
      <c r="C53" s="20" t="s">
        <v>56</v>
      </c>
      <c r="D53" s="25"/>
      <c r="E53" s="25"/>
      <c r="F53" s="25"/>
      <c r="G53" s="25"/>
      <c r="H53" s="25"/>
      <c r="I53" s="25"/>
      <c r="J53" s="25"/>
      <c r="K53" s="25"/>
      <c r="L53" s="25"/>
      <c r="M53" s="3">
        <f>M54+M55+M56</f>
        <v>1232544.83</v>
      </c>
      <c r="N53" s="3">
        <f>N54+N55+N56</f>
        <v>0</v>
      </c>
      <c r="O53" s="3">
        <f>O54+O55+O56</f>
        <v>1232544.83</v>
      </c>
      <c r="P53" s="35"/>
    </row>
    <row r="54" spans="1:16" s="29" customFormat="1" x14ac:dyDescent="0.2">
      <c r="A54" s="18"/>
      <c r="B54" s="10" t="s">
        <v>2</v>
      </c>
      <c r="C54" s="10" t="s">
        <v>57</v>
      </c>
      <c r="D54" s="6"/>
      <c r="E54" s="6"/>
      <c r="F54" s="6"/>
      <c r="G54" s="6"/>
      <c r="H54" s="6"/>
      <c r="I54" s="6"/>
      <c r="J54" s="6"/>
      <c r="K54" s="6"/>
      <c r="L54" s="6"/>
      <c r="M54" s="8"/>
      <c r="N54" s="8"/>
      <c r="O54" s="8"/>
      <c r="P54" s="36"/>
    </row>
    <row r="55" spans="1:16" x14ac:dyDescent="0.2">
      <c r="A55" s="28"/>
      <c r="B55" s="29" t="s">
        <v>6</v>
      </c>
      <c r="C55" s="29" t="s">
        <v>58</v>
      </c>
      <c r="D55" s="30"/>
      <c r="E55" s="30"/>
      <c r="F55" s="30"/>
      <c r="G55" s="30"/>
      <c r="H55" s="30"/>
      <c r="I55" s="30"/>
      <c r="J55" s="30"/>
      <c r="K55" s="30"/>
      <c r="L55" s="30"/>
      <c r="M55" s="8"/>
      <c r="N55" s="8"/>
      <c r="O55" s="8"/>
      <c r="P55" s="35"/>
    </row>
    <row r="56" spans="1:16" x14ac:dyDescent="0.2">
      <c r="A56" s="18"/>
      <c r="B56" s="10" t="s">
        <v>7</v>
      </c>
      <c r="C56" s="10" t="s">
        <v>59</v>
      </c>
      <c r="D56" s="6"/>
      <c r="E56" s="6"/>
      <c r="F56" s="6"/>
      <c r="G56" s="6"/>
      <c r="H56" s="6"/>
      <c r="I56" s="6"/>
      <c r="J56" s="6"/>
      <c r="K56" s="6"/>
      <c r="L56" s="6"/>
      <c r="M56" s="8">
        <v>1232544.83</v>
      </c>
      <c r="N56" s="8"/>
      <c r="O56" s="8">
        <v>1232544.83</v>
      </c>
      <c r="P56" s="35"/>
    </row>
    <row r="57" spans="1:16" x14ac:dyDescent="0.2">
      <c r="A57" s="61" t="s">
        <v>60</v>
      </c>
      <c r="B57" s="61"/>
      <c r="C57" s="61"/>
      <c r="D57" s="61"/>
      <c r="E57" s="4"/>
      <c r="F57" s="4"/>
      <c r="G57" s="4"/>
      <c r="H57" s="4"/>
      <c r="I57" s="4"/>
      <c r="J57" s="4"/>
      <c r="K57" s="4"/>
      <c r="L57" s="4"/>
      <c r="M57" s="9">
        <f>M35-M39+M46-M53</f>
        <v>17908381.230000012</v>
      </c>
      <c r="N57" s="9">
        <f>N35-N39+N46-N53</f>
        <v>0</v>
      </c>
      <c r="O57" s="9">
        <f>O35-O39+O46-O53</f>
        <v>17908381.230000012</v>
      </c>
      <c r="P57" s="35"/>
    </row>
    <row r="58" spans="1:16" x14ac:dyDescent="0.2">
      <c r="A58" s="37" t="s">
        <v>68</v>
      </c>
    </row>
    <row r="59" spans="1:16" x14ac:dyDescent="0.2">
      <c r="A59" s="37" t="s">
        <v>69</v>
      </c>
      <c r="M59" s="10">
        <v>17908381.23</v>
      </c>
      <c r="O59" s="10">
        <v>17908381.23</v>
      </c>
      <c r="P59" s="35"/>
    </row>
    <row r="60" spans="1:16" x14ac:dyDescent="0.2">
      <c r="A60" s="38" t="s">
        <v>70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0">
        <v>4223481.18</v>
      </c>
      <c r="N60" s="11"/>
      <c r="O60" s="10">
        <v>4223481.18</v>
      </c>
    </row>
    <row r="61" spans="1:16" x14ac:dyDescent="0.2">
      <c r="A61" s="39" t="s">
        <v>71</v>
      </c>
      <c r="M61" s="20">
        <v>13684900.060000001</v>
      </c>
      <c r="O61" s="20">
        <v>13684900.060000001</v>
      </c>
    </row>
  </sheetData>
  <mergeCells count="14">
    <mergeCell ref="B3:C3"/>
    <mergeCell ref="A57:D57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9722E872-FE3E-47B2-9453-DC3120942EFD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16948-0F8B-4A5E-89DB-02CEB71D7413}">
  <dimension ref="A1:P61"/>
  <sheetViews>
    <sheetView topLeftCell="A21" workbookViewId="0">
      <selection activeCell="M61" sqref="M61"/>
    </sheetView>
  </sheetViews>
  <sheetFormatPr defaultRowHeight="12.75" x14ac:dyDescent="0.2"/>
  <cols>
    <col min="1" max="1" width="5.42578125" style="10" customWidth="1"/>
    <col min="2" max="2" width="2.42578125" style="10" customWidth="1"/>
    <col min="3" max="3" width="29.42578125" style="10" customWidth="1"/>
    <col min="4" max="4" width="15.5703125" style="10" customWidth="1"/>
    <col min="5" max="5" width="12.85546875" style="10" bestFit="1" customWidth="1"/>
    <col min="6" max="6" width="12.85546875" style="10" customWidth="1"/>
    <col min="7" max="8" width="14" style="10" bestFit="1" customWidth="1"/>
    <col min="9" max="9" width="13.28515625" style="10" bestFit="1" customWidth="1"/>
    <col min="10" max="11" width="9.28515625" style="10" bestFit="1" customWidth="1"/>
    <col min="12" max="12" width="10.28515625" style="10" bestFit="1" customWidth="1"/>
    <col min="13" max="13" width="13.7109375" style="10" customWidth="1"/>
    <col min="14" max="14" width="11.140625" style="10" customWidth="1"/>
    <col min="15" max="15" width="19.42578125" style="10" customWidth="1"/>
    <col min="16" max="16384" width="9.140625" style="10"/>
  </cols>
  <sheetData>
    <row r="1" spans="1:15" s="14" customFormat="1" x14ac:dyDescent="0.2">
      <c r="A1" s="13"/>
      <c r="C1" s="15" t="s">
        <v>106</v>
      </c>
      <c r="D1" s="62" t="s">
        <v>37</v>
      </c>
      <c r="E1" s="62" t="s">
        <v>38</v>
      </c>
      <c r="F1" s="62" t="s">
        <v>75</v>
      </c>
      <c r="G1" s="62" t="s">
        <v>74</v>
      </c>
      <c r="H1" s="62" t="s">
        <v>39</v>
      </c>
      <c r="I1" s="62" t="s">
        <v>40</v>
      </c>
      <c r="J1" s="62" t="s">
        <v>61</v>
      </c>
      <c r="K1" s="62" t="s">
        <v>66</v>
      </c>
      <c r="L1" s="62" t="s">
        <v>62</v>
      </c>
      <c r="M1" s="62" t="s">
        <v>63</v>
      </c>
      <c r="N1" s="62" t="s">
        <v>64</v>
      </c>
      <c r="O1" s="62" t="s">
        <v>65</v>
      </c>
    </row>
    <row r="2" spans="1:15" s="14" customFormat="1" x14ac:dyDescent="0.2">
      <c r="A2" s="13"/>
      <c r="B2" s="13"/>
      <c r="C2" s="33" t="s">
        <v>67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s="17" customFormat="1" x14ac:dyDescent="0.2">
      <c r="A3" s="13" t="s">
        <v>1</v>
      </c>
      <c r="B3" s="63" t="s">
        <v>0</v>
      </c>
      <c r="C3" s="63"/>
      <c r="D3" s="1">
        <f t="shared" ref="D3:N3" si="0">D4+D5+D6+D7+D14+D21</f>
        <v>4561858.2700000005</v>
      </c>
      <c r="E3" s="1">
        <f t="shared" si="0"/>
        <v>0</v>
      </c>
      <c r="F3" s="1">
        <f t="shared" si="0"/>
        <v>34462662.149999999</v>
      </c>
      <c r="G3" s="1">
        <f t="shared" si="0"/>
        <v>59476064.970000006</v>
      </c>
      <c r="H3" s="1">
        <f t="shared" si="0"/>
        <v>42762402.979999989</v>
      </c>
      <c r="I3" s="1">
        <f t="shared" si="0"/>
        <v>0</v>
      </c>
      <c r="J3" s="1">
        <f t="shared" si="0"/>
        <v>0</v>
      </c>
      <c r="K3" s="1">
        <f t="shared" si="0"/>
        <v>0</v>
      </c>
      <c r="L3" s="1">
        <f t="shared" si="0"/>
        <v>0</v>
      </c>
      <c r="M3" s="1">
        <f>D3+E3+F3+G3+H3+I3+J3+K3+L3</f>
        <v>141262988.37</v>
      </c>
      <c r="N3" s="1">
        <f t="shared" si="0"/>
        <v>0</v>
      </c>
      <c r="O3" s="1">
        <f t="shared" ref="O3:O34" si="1">M3+N3</f>
        <v>141262988.37</v>
      </c>
    </row>
    <row r="4" spans="1:15" x14ac:dyDescent="0.2">
      <c r="A4" s="16"/>
      <c r="B4" s="17" t="s">
        <v>2</v>
      </c>
      <c r="C4" s="17" t="s">
        <v>4</v>
      </c>
      <c r="D4" s="8">
        <v>1893647.29</v>
      </c>
      <c r="E4" s="8">
        <v>0</v>
      </c>
      <c r="F4" s="8">
        <v>19069215.809999999</v>
      </c>
      <c r="G4" s="8">
        <v>29931793.460000001</v>
      </c>
      <c r="H4" s="8">
        <v>27405955.949999999</v>
      </c>
      <c r="I4" s="8"/>
      <c r="J4" s="34"/>
      <c r="K4" s="34"/>
      <c r="L4" s="8"/>
      <c r="M4" s="2">
        <f>D4+E4+F4+G4+H4+I4+J4+K4+L4</f>
        <v>78300612.510000005</v>
      </c>
      <c r="N4" s="8">
        <v>0</v>
      </c>
      <c r="O4" s="2">
        <f t="shared" si="1"/>
        <v>78300612.510000005</v>
      </c>
    </row>
    <row r="5" spans="1:15" x14ac:dyDescent="0.2">
      <c r="A5" s="18"/>
      <c r="B5" s="10" t="s">
        <v>6</v>
      </c>
      <c r="C5" s="10" t="s">
        <v>3</v>
      </c>
      <c r="D5" s="8"/>
      <c r="E5" s="8"/>
      <c r="F5" s="8"/>
      <c r="G5" s="8"/>
      <c r="H5" s="8"/>
      <c r="I5" s="8"/>
      <c r="J5" s="8"/>
      <c r="K5" s="8"/>
      <c r="L5" s="8"/>
      <c r="M5" s="2">
        <f t="shared" ref="M5:M34" si="2">D5+E5+F5+G5+H5+I5+J5+K5+L5</f>
        <v>0</v>
      </c>
      <c r="N5" s="8">
        <v>0</v>
      </c>
      <c r="O5" s="2">
        <f t="shared" si="1"/>
        <v>0</v>
      </c>
    </row>
    <row r="6" spans="1:15" x14ac:dyDescent="0.2">
      <c r="A6" s="18"/>
      <c r="B6" s="10" t="s">
        <v>7</v>
      </c>
      <c r="C6" s="10" t="s">
        <v>5</v>
      </c>
      <c r="D6" s="8"/>
      <c r="E6" s="8"/>
      <c r="F6" s="8"/>
      <c r="G6" s="8"/>
      <c r="H6" s="8"/>
      <c r="I6" s="8"/>
      <c r="J6" s="8"/>
      <c r="K6" s="8"/>
      <c r="L6" s="8"/>
      <c r="M6" s="2">
        <f t="shared" si="2"/>
        <v>0</v>
      </c>
      <c r="N6" s="8">
        <v>0</v>
      </c>
      <c r="O6" s="2">
        <f t="shared" si="1"/>
        <v>0</v>
      </c>
    </row>
    <row r="7" spans="1:15" x14ac:dyDescent="0.2">
      <c r="A7" s="18"/>
      <c r="B7" s="10" t="s">
        <v>8</v>
      </c>
      <c r="C7" s="10" t="s">
        <v>9</v>
      </c>
      <c r="D7" s="3">
        <f t="shared" ref="D7:L7" si="3">D8+D9+D10+D11+D12+D13</f>
        <v>2265288.6900000004</v>
      </c>
      <c r="E7" s="3">
        <f t="shared" si="3"/>
        <v>0</v>
      </c>
      <c r="F7" s="3">
        <f t="shared" si="3"/>
        <v>7307825.3900000015</v>
      </c>
      <c r="G7" s="3">
        <f t="shared" si="3"/>
        <v>14776373.710000001</v>
      </c>
      <c r="H7" s="3">
        <f t="shared" si="3"/>
        <v>6864624.3899999997</v>
      </c>
      <c r="I7" s="3">
        <f t="shared" si="3"/>
        <v>0</v>
      </c>
      <c r="J7" s="3">
        <f t="shared" si="3"/>
        <v>0</v>
      </c>
      <c r="K7" s="3">
        <f t="shared" si="3"/>
        <v>0</v>
      </c>
      <c r="L7" s="3">
        <f t="shared" si="3"/>
        <v>0</v>
      </c>
      <c r="M7" s="3">
        <f>D7+E7+F7+G7+H7+I7+J7+K7+L7</f>
        <v>31214112.180000003</v>
      </c>
      <c r="N7" s="19">
        <v>0</v>
      </c>
      <c r="O7" s="3">
        <f t="shared" si="1"/>
        <v>31214112.180000003</v>
      </c>
    </row>
    <row r="8" spans="1:15" x14ac:dyDescent="0.2">
      <c r="A8" s="18"/>
      <c r="C8" s="10" t="s">
        <v>10</v>
      </c>
      <c r="D8" s="8">
        <v>2294312.2000000002</v>
      </c>
      <c r="E8" s="8"/>
      <c r="F8" s="8">
        <v>8893341.3100000005</v>
      </c>
      <c r="G8" s="8">
        <v>18337215.010000002</v>
      </c>
      <c r="H8" s="8">
        <v>6866049.2199999997</v>
      </c>
      <c r="I8" s="8"/>
      <c r="J8" s="8"/>
      <c r="K8" s="8"/>
      <c r="L8" s="8"/>
      <c r="M8" s="2">
        <f t="shared" si="2"/>
        <v>36390917.740000002</v>
      </c>
      <c r="N8" s="8">
        <v>0</v>
      </c>
      <c r="O8" s="2">
        <f t="shared" si="1"/>
        <v>36390917.740000002</v>
      </c>
    </row>
    <row r="9" spans="1:15" x14ac:dyDescent="0.2">
      <c r="A9" s="18"/>
      <c r="C9" s="10" t="s">
        <v>11</v>
      </c>
      <c r="D9" s="8">
        <v>31483.79</v>
      </c>
      <c r="E9" s="8">
        <v>0</v>
      </c>
      <c r="F9" s="8">
        <v>597419.29</v>
      </c>
      <c r="G9" s="8">
        <v>921729.41</v>
      </c>
      <c r="H9" s="8"/>
      <c r="I9" s="8"/>
      <c r="J9" s="8"/>
      <c r="K9" s="8"/>
      <c r="L9" s="8"/>
      <c r="M9" s="2">
        <f t="shared" si="2"/>
        <v>1550632.4900000002</v>
      </c>
      <c r="N9" s="8">
        <v>0</v>
      </c>
      <c r="O9" s="2">
        <f t="shared" si="1"/>
        <v>1550632.4900000002</v>
      </c>
    </row>
    <row r="10" spans="1:15" x14ac:dyDescent="0.2">
      <c r="A10" s="18"/>
      <c r="C10" s="10" t="s">
        <v>12</v>
      </c>
      <c r="D10" s="8"/>
      <c r="E10" s="8"/>
      <c r="F10" s="8"/>
      <c r="G10" s="8"/>
      <c r="H10" s="8"/>
      <c r="I10" s="8"/>
      <c r="J10" s="8"/>
      <c r="K10" s="8"/>
      <c r="L10" s="8"/>
      <c r="M10" s="2">
        <f t="shared" si="2"/>
        <v>0</v>
      </c>
      <c r="N10" s="8">
        <v>0</v>
      </c>
      <c r="O10" s="2">
        <f t="shared" si="1"/>
        <v>0</v>
      </c>
    </row>
    <row r="11" spans="1:15" x14ac:dyDescent="0.2">
      <c r="A11" s="18"/>
      <c r="C11" s="10" t="s">
        <v>13</v>
      </c>
      <c r="D11" s="8"/>
      <c r="E11" s="8"/>
      <c r="F11" s="8"/>
      <c r="G11" s="8"/>
      <c r="H11" s="8"/>
      <c r="I11" s="8"/>
      <c r="J11" s="8"/>
      <c r="K11" s="8"/>
      <c r="L11" s="8"/>
      <c r="M11" s="2">
        <f t="shared" si="2"/>
        <v>0</v>
      </c>
      <c r="N11" s="8">
        <v>0</v>
      </c>
      <c r="O11" s="2">
        <f t="shared" si="1"/>
        <v>0</v>
      </c>
    </row>
    <row r="12" spans="1:15" x14ac:dyDescent="0.2">
      <c r="A12" s="18"/>
      <c r="C12" s="10" t="s">
        <v>14</v>
      </c>
      <c r="D12" s="8"/>
      <c r="E12" s="8"/>
      <c r="F12" s="8"/>
      <c r="G12" s="8"/>
      <c r="H12" s="8"/>
      <c r="I12" s="8"/>
      <c r="J12" s="8"/>
      <c r="K12" s="8"/>
      <c r="L12" s="8"/>
      <c r="M12" s="2">
        <f t="shared" si="2"/>
        <v>0</v>
      </c>
      <c r="N12" s="8">
        <v>0</v>
      </c>
      <c r="O12" s="2">
        <f t="shared" si="1"/>
        <v>0</v>
      </c>
    </row>
    <row r="13" spans="1:15" x14ac:dyDescent="0.2">
      <c r="A13" s="18"/>
      <c r="C13" s="14" t="s">
        <v>76</v>
      </c>
      <c r="D13" s="8">
        <v>-60507.3</v>
      </c>
      <c r="E13" s="8"/>
      <c r="F13" s="8">
        <v>-2182935.21</v>
      </c>
      <c r="G13" s="8">
        <v>-4482570.71</v>
      </c>
      <c r="H13" s="8">
        <v>-1424.83</v>
      </c>
      <c r="I13" s="8"/>
      <c r="J13" s="8"/>
      <c r="K13" s="8"/>
      <c r="L13" s="8"/>
      <c r="M13" s="2">
        <f t="shared" si="2"/>
        <v>-6727438.0499999998</v>
      </c>
      <c r="N13" s="8">
        <v>0</v>
      </c>
      <c r="O13" s="2">
        <f t="shared" si="1"/>
        <v>-6727438.0499999998</v>
      </c>
    </row>
    <row r="14" spans="1:15" x14ac:dyDescent="0.2">
      <c r="A14" s="18"/>
      <c r="B14" s="10" t="s">
        <v>15</v>
      </c>
      <c r="C14" s="10" t="s">
        <v>16</v>
      </c>
      <c r="D14" s="3">
        <f t="shared" ref="D14:L14" si="4">D15+D16+D17+D18+D19+D20</f>
        <v>121541.4</v>
      </c>
      <c r="E14" s="3">
        <f t="shared" si="4"/>
        <v>0</v>
      </c>
      <c r="F14" s="3">
        <f t="shared" si="4"/>
        <v>3135781.28</v>
      </c>
      <c r="G14" s="3">
        <f t="shared" si="4"/>
        <v>4988932.3099999996</v>
      </c>
      <c r="H14" s="3">
        <f t="shared" si="4"/>
        <v>1051.19</v>
      </c>
      <c r="I14" s="3">
        <f t="shared" si="4"/>
        <v>0</v>
      </c>
      <c r="J14" s="3">
        <f t="shared" si="4"/>
        <v>0</v>
      </c>
      <c r="K14" s="3">
        <f t="shared" si="4"/>
        <v>0</v>
      </c>
      <c r="L14" s="3">
        <f t="shared" si="4"/>
        <v>0</v>
      </c>
      <c r="M14" s="3">
        <f>D14+E14+F14+G14+H14+I14+J14+K14+L14</f>
        <v>8247306.1799999997</v>
      </c>
      <c r="N14" s="19">
        <v>0</v>
      </c>
      <c r="O14" s="3">
        <f t="shared" si="1"/>
        <v>8247306.1799999997</v>
      </c>
    </row>
    <row r="15" spans="1:15" x14ac:dyDescent="0.2">
      <c r="A15" s="18"/>
      <c r="C15" s="10" t="s">
        <v>17</v>
      </c>
      <c r="D15" s="8">
        <v>2958.13</v>
      </c>
      <c r="E15" s="8"/>
      <c r="F15" s="8"/>
      <c r="G15" s="8"/>
      <c r="H15" s="8"/>
      <c r="I15" s="8"/>
      <c r="J15" s="8"/>
      <c r="K15" s="8"/>
      <c r="L15" s="8"/>
      <c r="M15" s="2">
        <f t="shared" si="2"/>
        <v>2958.13</v>
      </c>
      <c r="N15" s="8">
        <v>0</v>
      </c>
      <c r="O15" s="2">
        <f t="shared" si="1"/>
        <v>2958.13</v>
      </c>
    </row>
    <row r="16" spans="1:15" x14ac:dyDescent="0.2">
      <c r="A16" s="18"/>
      <c r="C16" s="10" t="s">
        <v>18</v>
      </c>
      <c r="D16" s="8">
        <v>5.34</v>
      </c>
      <c r="E16" s="8"/>
      <c r="F16" s="8"/>
      <c r="G16" s="8"/>
      <c r="H16" s="8"/>
      <c r="I16" s="8"/>
      <c r="J16" s="8"/>
      <c r="K16" s="8"/>
      <c r="L16" s="8"/>
      <c r="M16" s="2">
        <f t="shared" si="2"/>
        <v>5.34</v>
      </c>
      <c r="N16" s="8">
        <v>0</v>
      </c>
      <c r="O16" s="2">
        <f t="shared" si="1"/>
        <v>5.34</v>
      </c>
    </row>
    <row r="17" spans="1:15" x14ac:dyDescent="0.2">
      <c r="A17" s="18"/>
      <c r="C17" s="10" t="s">
        <v>19</v>
      </c>
      <c r="D17" s="8"/>
      <c r="E17" s="8"/>
      <c r="F17" s="8"/>
      <c r="G17" s="8"/>
      <c r="H17" s="8"/>
      <c r="I17" s="8"/>
      <c r="J17" s="8"/>
      <c r="K17" s="8"/>
      <c r="L17" s="8"/>
      <c r="M17" s="2">
        <f t="shared" si="2"/>
        <v>0</v>
      </c>
      <c r="N17" s="8">
        <v>0</v>
      </c>
      <c r="O17" s="2">
        <f t="shared" si="1"/>
        <v>0</v>
      </c>
    </row>
    <row r="18" spans="1:15" x14ac:dyDescent="0.2">
      <c r="A18" s="18"/>
      <c r="C18" s="10" t="s">
        <v>20</v>
      </c>
      <c r="D18" s="8"/>
      <c r="E18" s="8"/>
      <c r="F18" s="8"/>
      <c r="G18" s="8"/>
      <c r="H18" s="8"/>
      <c r="I18" s="8"/>
      <c r="J18" s="8"/>
      <c r="K18" s="8"/>
      <c r="L18" s="8"/>
      <c r="M18" s="2">
        <f t="shared" si="2"/>
        <v>0</v>
      </c>
      <c r="N18" s="8">
        <v>0</v>
      </c>
      <c r="O18" s="2">
        <f t="shared" si="1"/>
        <v>0</v>
      </c>
    </row>
    <row r="19" spans="1:15" x14ac:dyDescent="0.2">
      <c r="A19" s="18"/>
      <c r="C19" s="10" t="s">
        <v>21</v>
      </c>
      <c r="D19" s="8"/>
      <c r="E19" s="8"/>
      <c r="F19" s="8"/>
      <c r="G19" s="8"/>
      <c r="H19" s="8"/>
      <c r="I19" s="8"/>
      <c r="J19" s="8"/>
      <c r="K19" s="8"/>
      <c r="L19" s="8"/>
      <c r="M19" s="2">
        <f t="shared" si="2"/>
        <v>0</v>
      </c>
      <c r="N19" s="8">
        <v>0</v>
      </c>
      <c r="O19" s="2">
        <f t="shared" si="1"/>
        <v>0</v>
      </c>
    </row>
    <row r="20" spans="1:15" x14ac:dyDescent="0.2">
      <c r="A20" s="18"/>
      <c r="C20" s="14" t="s">
        <v>72</v>
      </c>
      <c r="D20" s="8">
        <v>118577.93</v>
      </c>
      <c r="E20" s="8"/>
      <c r="F20" s="8">
        <v>3135781.28</v>
      </c>
      <c r="G20" s="8">
        <v>4988932.3099999996</v>
      </c>
      <c r="H20" s="8">
        <v>1051.19</v>
      </c>
      <c r="I20" s="8"/>
      <c r="J20" s="8"/>
      <c r="K20" s="8"/>
      <c r="L20" s="8"/>
      <c r="M20" s="2">
        <f t="shared" si="2"/>
        <v>8244342.71</v>
      </c>
      <c r="N20" s="8">
        <v>0</v>
      </c>
      <c r="O20" s="2">
        <f t="shared" si="1"/>
        <v>8244342.71</v>
      </c>
    </row>
    <row r="21" spans="1:15" x14ac:dyDescent="0.2">
      <c r="A21" s="18"/>
      <c r="B21" s="10" t="s">
        <v>22</v>
      </c>
      <c r="C21" s="10" t="s">
        <v>23</v>
      </c>
      <c r="D21" s="8">
        <v>281380.89</v>
      </c>
      <c r="E21" s="8"/>
      <c r="F21" s="8">
        <v>4949839.67</v>
      </c>
      <c r="G21" s="8">
        <v>9778965.4900000002</v>
      </c>
      <c r="H21" s="8">
        <v>8490771.4499999993</v>
      </c>
      <c r="I21" s="8"/>
      <c r="J21" s="8"/>
      <c r="K21" s="8"/>
      <c r="L21" s="8"/>
      <c r="M21" s="2">
        <f t="shared" si="2"/>
        <v>23500957.5</v>
      </c>
      <c r="N21" s="8">
        <v>0</v>
      </c>
      <c r="O21" s="2">
        <f t="shared" si="1"/>
        <v>23500957.5</v>
      </c>
    </row>
    <row r="22" spans="1:15" x14ac:dyDescent="0.2">
      <c r="A22" s="18" t="s">
        <v>24</v>
      </c>
      <c r="C22" s="20" t="s">
        <v>25</v>
      </c>
      <c r="D22" s="3">
        <f t="shared" ref="D22:L22" si="5">D23+D24+D25+D26+D34</f>
        <v>1556549.33</v>
      </c>
      <c r="E22" s="3">
        <f t="shared" si="5"/>
        <v>0</v>
      </c>
      <c r="F22" s="3">
        <f>F23+F24+F25+F26+F34</f>
        <v>40635994.539999999</v>
      </c>
      <c r="G22" s="3">
        <f t="shared" si="5"/>
        <v>60965731.769999996</v>
      </c>
      <c r="H22" s="3">
        <f t="shared" si="5"/>
        <v>26287271.469999999</v>
      </c>
      <c r="I22" s="3">
        <f t="shared" si="5"/>
        <v>0</v>
      </c>
      <c r="J22" s="3">
        <f t="shared" si="5"/>
        <v>0</v>
      </c>
      <c r="K22" s="3">
        <f t="shared" si="5"/>
        <v>0</v>
      </c>
      <c r="L22" s="3">
        <f t="shared" si="5"/>
        <v>0</v>
      </c>
      <c r="M22" s="3">
        <f>D22+E22+F22+G22+H22+I22+J22+K22+L22</f>
        <v>129445547.10999998</v>
      </c>
      <c r="N22" s="19"/>
      <c r="O22" s="3">
        <f t="shared" si="1"/>
        <v>129445547.10999998</v>
      </c>
    </row>
    <row r="23" spans="1:15" x14ac:dyDescent="0.2">
      <c r="A23" s="18"/>
      <c r="B23" s="10" t="s">
        <v>2</v>
      </c>
      <c r="C23" s="10" t="s">
        <v>26</v>
      </c>
      <c r="D23" s="8"/>
      <c r="E23" s="8"/>
      <c r="F23" s="8"/>
      <c r="G23" s="8"/>
      <c r="H23" s="8"/>
      <c r="I23" s="8"/>
      <c r="J23" s="8"/>
      <c r="K23" s="8"/>
      <c r="L23" s="8"/>
      <c r="M23" s="2">
        <f t="shared" si="2"/>
        <v>0</v>
      </c>
      <c r="N23" s="8">
        <v>0</v>
      </c>
      <c r="O23" s="2">
        <f t="shared" si="1"/>
        <v>0</v>
      </c>
    </row>
    <row r="24" spans="1:15" x14ac:dyDescent="0.2">
      <c r="A24" s="18"/>
      <c r="B24" s="10" t="s">
        <v>6</v>
      </c>
      <c r="C24" s="10" t="s">
        <v>27</v>
      </c>
      <c r="D24" s="8">
        <v>303101.34999999998</v>
      </c>
      <c r="E24" s="8"/>
      <c r="F24" s="8">
        <v>6369127.2400000002</v>
      </c>
      <c r="G24" s="8">
        <v>11035445.199999999</v>
      </c>
      <c r="H24" s="8">
        <v>10621.38</v>
      </c>
      <c r="I24" s="8"/>
      <c r="J24" s="8"/>
      <c r="K24" s="8"/>
      <c r="L24" s="8"/>
      <c r="M24" s="2">
        <f t="shared" si="2"/>
        <v>17718295.169999998</v>
      </c>
      <c r="N24" s="8">
        <v>0</v>
      </c>
      <c r="O24" s="2">
        <f t="shared" si="1"/>
        <v>17718295.169999998</v>
      </c>
    </row>
    <row r="25" spans="1:15" x14ac:dyDescent="0.2">
      <c r="A25" s="18"/>
      <c r="B25" s="10" t="s">
        <v>7</v>
      </c>
      <c r="C25" s="10" t="s">
        <v>28</v>
      </c>
      <c r="D25" s="8">
        <v>37016</v>
      </c>
      <c r="E25" s="8"/>
      <c r="F25" s="8">
        <v>20169124.84</v>
      </c>
      <c r="G25" s="8">
        <v>28115010.73</v>
      </c>
      <c r="H25" s="8"/>
      <c r="I25" s="8"/>
      <c r="J25" s="8"/>
      <c r="K25" s="8"/>
      <c r="L25" s="8"/>
      <c r="M25" s="2">
        <f t="shared" si="2"/>
        <v>48321151.57</v>
      </c>
      <c r="N25" s="8">
        <v>0</v>
      </c>
      <c r="O25" s="2">
        <f t="shared" si="1"/>
        <v>48321151.57</v>
      </c>
    </row>
    <row r="26" spans="1:15" x14ac:dyDescent="0.2">
      <c r="A26" s="18"/>
      <c r="B26" s="10" t="s">
        <v>8</v>
      </c>
      <c r="C26" s="10" t="s">
        <v>29</v>
      </c>
      <c r="D26" s="3">
        <f t="shared" ref="D26:L26" si="6">D27+D28+D29+D30+D31+D32+D33</f>
        <v>1216431.98</v>
      </c>
      <c r="E26" s="3">
        <f t="shared" si="6"/>
        <v>0</v>
      </c>
      <c r="F26" s="3">
        <f t="shared" si="6"/>
        <v>14094055.59</v>
      </c>
      <c r="G26" s="3">
        <f t="shared" si="6"/>
        <v>21815275.84</v>
      </c>
      <c r="H26" s="3">
        <f t="shared" si="6"/>
        <v>26276650.09</v>
      </c>
      <c r="I26" s="3">
        <f t="shared" si="6"/>
        <v>0</v>
      </c>
      <c r="J26" s="3">
        <f t="shared" si="6"/>
        <v>0</v>
      </c>
      <c r="K26" s="3">
        <f t="shared" si="6"/>
        <v>0</v>
      </c>
      <c r="L26" s="3">
        <f t="shared" si="6"/>
        <v>0</v>
      </c>
      <c r="M26" s="3">
        <f>D26+E26+F26+G26+H26+I26+J26+K26+L26</f>
        <v>63402413.5</v>
      </c>
      <c r="N26" s="19">
        <v>0</v>
      </c>
      <c r="O26" s="3">
        <f t="shared" si="1"/>
        <v>63402413.5</v>
      </c>
    </row>
    <row r="27" spans="1:15" x14ac:dyDescent="0.2">
      <c r="A27" s="18"/>
      <c r="C27" s="10" t="s">
        <v>10</v>
      </c>
      <c r="D27" s="8">
        <v>1172309.29</v>
      </c>
      <c r="E27" s="8"/>
      <c r="F27" s="8">
        <v>12835175.189999999</v>
      </c>
      <c r="G27" s="8">
        <v>20034482.899999999</v>
      </c>
      <c r="H27" s="8">
        <v>26276650.09</v>
      </c>
      <c r="I27" s="8"/>
      <c r="J27" s="8"/>
      <c r="K27" s="8"/>
      <c r="L27" s="8"/>
      <c r="M27" s="2">
        <f t="shared" si="2"/>
        <v>60318617.469999999</v>
      </c>
      <c r="N27" s="8">
        <v>0</v>
      </c>
      <c r="O27" s="2">
        <f t="shared" si="1"/>
        <v>60318617.469999999</v>
      </c>
    </row>
    <row r="28" spans="1:15" x14ac:dyDescent="0.2">
      <c r="A28" s="18"/>
      <c r="C28" s="10" t="s">
        <v>11</v>
      </c>
      <c r="D28" s="8">
        <v>44122.69</v>
      </c>
      <c r="E28" s="8"/>
      <c r="F28" s="8">
        <v>1258880.3999999999</v>
      </c>
      <c r="G28" s="8">
        <v>1780792.94</v>
      </c>
      <c r="H28" s="8"/>
      <c r="I28" s="8"/>
      <c r="J28" s="8"/>
      <c r="K28" s="8"/>
      <c r="L28" s="8"/>
      <c r="M28" s="2">
        <f t="shared" si="2"/>
        <v>3083796.03</v>
      </c>
      <c r="N28" s="8">
        <v>0</v>
      </c>
      <c r="O28" s="2">
        <f t="shared" si="1"/>
        <v>3083796.03</v>
      </c>
    </row>
    <row r="29" spans="1:15" x14ac:dyDescent="0.2">
      <c r="A29" s="18"/>
      <c r="C29" s="14" t="s">
        <v>73</v>
      </c>
      <c r="D29" s="8"/>
      <c r="E29" s="8"/>
      <c r="F29" s="8"/>
      <c r="G29" s="8"/>
      <c r="H29" s="8"/>
      <c r="I29" s="8"/>
      <c r="J29" s="8"/>
      <c r="K29" s="8"/>
      <c r="L29" s="8"/>
      <c r="M29" s="2">
        <f t="shared" si="2"/>
        <v>0</v>
      </c>
      <c r="N29" s="8">
        <v>0</v>
      </c>
      <c r="O29" s="2">
        <f t="shared" si="1"/>
        <v>0</v>
      </c>
    </row>
    <row r="30" spans="1:15" x14ac:dyDescent="0.2">
      <c r="A30" s="18"/>
      <c r="C30" s="10" t="s">
        <v>30</v>
      </c>
      <c r="D30" s="8"/>
      <c r="E30" s="8"/>
      <c r="F30" s="8"/>
      <c r="G30" s="8"/>
      <c r="H30" s="8"/>
      <c r="I30" s="8"/>
      <c r="J30" s="8"/>
      <c r="K30" s="8"/>
      <c r="L30" s="8"/>
      <c r="M30" s="2">
        <f t="shared" si="2"/>
        <v>0</v>
      </c>
      <c r="N30" s="8">
        <v>0</v>
      </c>
      <c r="O30" s="2">
        <f t="shared" si="1"/>
        <v>0</v>
      </c>
    </row>
    <row r="31" spans="1:15" x14ac:dyDescent="0.2">
      <c r="A31" s="18"/>
      <c r="C31" s="10" t="s">
        <v>31</v>
      </c>
      <c r="D31" s="8"/>
      <c r="E31" s="8"/>
      <c r="F31" s="8"/>
      <c r="G31" s="8"/>
      <c r="H31" s="8"/>
      <c r="I31" s="8"/>
      <c r="J31" s="8"/>
      <c r="K31" s="8"/>
      <c r="L31" s="8"/>
      <c r="M31" s="2">
        <f t="shared" si="2"/>
        <v>0</v>
      </c>
      <c r="N31" s="8">
        <v>0</v>
      </c>
      <c r="O31" s="2">
        <f t="shared" si="1"/>
        <v>0</v>
      </c>
    </row>
    <row r="32" spans="1:15" x14ac:dyDescent="0.2">
      <c r="A32" s="18"/>
      <c r="C32" s="10" t="s">
        <v>32</v>
      </c>
      <c r="D32" s="8"/>
      <c r="E32" s="8"/>
      <c r="F32" s="8"/>
      <c r="G32" s="8"/>
      <c r="H32" s="8"/>
      <c r="I32" s="8"/>
      <c r="J32" s="8"/>
      <c r="K32" s="8"/>
      <c r="L32" s="8"/>
      <c r="M32" s="2">
        <f t="shared" si="2"/>
        <v>0</v>
      </c>
      <c r="N32" s="8">
        <v>0</v>
      </c>
      <c r="O32" s="2">
        <f t="shared" si="1"/>
        <v>0</v>
      </c>
    </row>
    <row r="33" spans="1:16" x14ac:dyDescent="0.2">
      <c r="A33" s="18"/>
      <c r="C33" s="10" t="s">
        <v>33</v>
      </c>
      <c r="D33" s="8"/>
      <c r="E33" s="8"/>
      <c r="F33" s="8"/>
      <c r="G33" s="8"/>
      <c r="H33" s="8"/>
      <c r="I33" s="8"/>
      <c r="J33" s="8"/>
      <c r="K33" s="8"/>
      <c r="L33" s="8"/>
      <c r="M33" s="2">
        <f t="shared" si="2"/>
        <v>0</v>
      </c>
      <c r="N33" s="8">
        <v>0</v>
      </c>
      <c r="O33" s="2">
        <f t="shared" si="1"/>
        <v>0</v>
      </c>
    </row>
    <row r="34" spans="1:16" x14ac:dyDescent="0.2">
      <c r="A34" s="18"/>
      <c r="B34" s="10" t="s">
        <v>15</v>
      </c>
      <c r="C34" s="10" t="s">
        <v>34</v>
      </c>
      <c r="D34" s="8">
        <v>0</v>
      </c>
      <c r="E34" s="8">
        <v>0</v>
      </c>
      <c r="F34" s="8">
        <v>3686.87</v>
      </c>
      <c r="G34" s="8">
        <v>0</v>
      </c>
      <c r="H34" s="8">
        <v>0</v>
      </c>
      <c r="I34" s="8">
        <v>0</v>
      </c>
      <c r="J34" s="8"/>
      <c r="K34" s="8"/>
      <c r="L34" s="8">
        <v>0</v>
      </c>
      <c r="M34" s="2">
        <f t="shared" si="2"/>
        <v>3686.87</v>
      </c>
      <c r="N34" s="8">
        <v>0</v>
      </c>
      <c r="O34" s="2">
        <f t="shared" si="1"/>
        <v>3686.87</v>
      </c>
    </row>
    <row r="35" spans="1:16" s="17" customFormat="1" x14ac:dyDescent="0.2">
      <c r="A35" s="21" t="s">
        <v>35</v>
      </c>
      <c r="B35" s="11"/>
      <c r="C35" s="22" t="s">
        <v>36</v>
      </c>
      <c r="D35" s="4">
        <f t="shared" ref="D35:O35" si="7">D3-D22</f>
        <v>3005308.9400000004</v>
      </c>
      <c r="E35" s="4">
        <f t="shared" si="7"/>
        <v>0</v>
      </c>
      <c r="F35" s="4">
        <f>F3-F22</f>
        <v>-6173332.3900000006</v>
      </c>
      <c r="G35" s="4">
        <f t="shared" si="7"/>
        <v>-1489666.7999999896</v>
      </c>
      <c r="H35" s="4">
        <f t="shared" si="7"/>
        <v>16475131.50999999</v>
      </c>
      <c r="I35" s="4">
        <f t="shared" si="7"/>
        <v>0</v>
      </c>
      <c r="J35" s="4">
        <f t="shared" si="7"/>
        <v>0</v>
      </c>
      <c r="K35" s="4">
        <f t="shared" si="7"/>
        <v>0</v>
      </c>
      <c r="L35" s="4">
        <f t="shared" si="7"/>
        <v>0</v>
      </c>
      <c r="M35" s="4">
        <f t="shared" si="7"/>
        <v>11817441.26000002</v>
      </c>
      <c r="N35" s="4">
        <f t="shared" si="7"/>
        <v>0</v>
      </c>
      <c r="O35" s="4">
        <f t="shared" si="7"/>
        <v>11817441.26000002</v>
      </c>
    </row>
    <row r="36" spans="1:16" x14ac:dyDescent="0.2">
      <c r="A36" s="16"/>
      <c r="B36" s="17"/>
      <c r="C36" s="20"/>
      <c r="D36" s="23"/>
      <c r="E36" s="23"/>
      <c r="F36" s="23"/>
      <c r="G36" s="23"/>
      <c r="H36" s="23"/>
      <c r="I36" s="23"/>
      <c r="J36" s="23"/>
      <c r="K36" s="23"/>
      <c r="L36" s="23"/>
      <c r="M36" s="5"/>
      <c r="N36" s="24"/>
      <c r="O36" s="5"/>
    </row>
    <row r="37" spans="1:16" x14ac:dyDescent="0.2">
      <c r="A37" s="18"/>
      <c r="C37" s="20"/>
      <c r="D37" s="23"/>
      <c r="E37" s="23"/>
      <c r="F37" s="23"/>
      <c r="G37" s="23"/>
      <c r="H37" s="23"/>
      <c r="I37" s="23"/>
      <c r="J37" s="23"/>
      <c r="K37" s="23"/>
      <c r="L37" s="23"/>
      <c r="M37" s="5"/>
      <c r="N37" s="24"/>
      <c r="O37" s="5"/>
    </row>
    <row r="38" spans="1:16" x14ac:dyDescent="0.2">
      <c r="A38" s="1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6" x14ac:dyDescent="0.2">
      <c r="A39" s="18" t="s">
        <v>41</v>
      </c>
      <c r="C39" s="20" t="s">
        <v>42</v>
      </c>
      <c r="D39" s="25"/>
      <c r="E39" s="25"/>
      <c r="F39" s="25"/>
      <c r="G39" s="26"/>
      <c r="H39" s="25"/>
      <c r="I39" s="25"/>
      <c r="J39" s="25"/>
      <c r="K39" s="25"/>
      <c r="L39" s="25"/>
      <c r="M39" s="7">
        <f>M40+M41+M42+M43+M44+M45</f>
        <v>12906118.550000001</v>
      </c>
      <c r="N39" s="7">
        <f>N40+N41+N42+N43+N44+N45</f>
        <v>0</v>
      </c>
      <c r="O39" s="3">
        <f>O40+O41+O42+O43+O44+O45</f>
        <v>12906118.550000001</v>
      </c>
      <c r="P39" s="35"/>
    </row>
    <row r="40" spans="1:16" s="29" customFormat="1" x14ac:dyDescent="0.2">
      <c r="A40" s="18"/>
      <c r="B40" s="10" t="s">
        <v>2</v>
      </c>
      <c r="C40" s="10" t="s">
        <v>43</v>
      </c>
      <c r="D40" s="6"/>
      <c r="E40" s="6"/>
      <c r="F40" s="6"/>
      <c r="G40" s="27"/>
      <c r="H40" s="6"/>
      <c r="I40" s="6"/>
      <c r="J40" s="6"/>
      <c r="K40" s="6"/>
      <c r="L40" s="6"/>
      <c r="M40" s="8">
        <v>6799275.9000000004</v>
      </c>
      <c r="N40" s="8"/>
      <c r="O40" s="8">
        <v>6799275.9000000004</v>
      </c>
      <c r="P40" s="36"/>
    </row>
    <row r="41" spans="1:16" s="29" customFormat="1" x14ac:dyDescent="0.2">
      <c r="A41" s="28"/>
      <c r="B41" s="29" t="s">
        <v>6</v>
      </c>
      <c r="C41" s="29" t="s">
        <v>44</v>
      </c>
      <c r="D41" s="30"/>
      <c r="E41" s="30"/>
      <c r="F41" s="30"/>
      <c r="G41" s="31"/>
      <c r="H41" s="30"/>
      <c r="I41" s="30"/>
      <c r="J41" s="30"/>
      <c r="K41" s="30"/>
      <c r="L41" s="30"/>
      <c r="M41" s="8">
        <v>4782704.1500000004</v>
      </c>
      <c r="N41" s="32"/>
      <c r="O41" s="8">
        <v>4782704.1500000004</v>
      </c>
      <c r="P41" s="36"/>
    </row>
    <row r="42" spans="1:16" x14ac:dyDescent="0.2">
      <c r="A42" s="28"/>
      <c r="B42" s="29" t="s">
        <v>7</v>
      </c>
      <c r="C42" s="29" t="s">
        <v>45</v>
      </c>
      <c r="D42" s="30"/>
      <c r="E42" s="30"/>
      <c r="F42" s="30"/>
      <c r="G42" s="31"/>
      <c r="H42" s="30"/>
      <c r="I42" s="30"/>
      <c r="J42" s="30"/>
      <c r="K42" s="30"/>
      <c r="L42" s="30"/>
      <c r="M42" s="8">
        <v>1324138.5</v>
      </c>
      <c r="N42" s="32"/>
      <c r="O42" s="8">
        <v>1324138.5</v>
      </c>
      <c r="P42" s="35"/>
    </row>
    <row r="43" spans="1:16" x14ac:dyDescent="0.2">
      <c r="A43" s="18"/>
      <c r="B43" s="10" t="s">
        <v>8</v>
      </c>
      <c r="C43" s="10" t="s">
        <v>46</v>
      </c>
      <c r="D43" s="6"/>
      <c r="E43" s="6"/>
      <c r="F43" s="6"/>
      <c r="G43" s="27"/>
      <c r="H43" s="6"/>
      <c r="I43" s="6"/>
      <c r="J43" s="6"/>
      <c r="K43" s="6"/>
      <c r="L43" s="6"/>
      <c r="M43" s="8"/>
      <c r="N43" s="8"/>
      <c r="O43" s="8"/>
      <c r="P43" s="35"/>
    </row>
    <row r="44" spans="1:16" x14ac:dyDescent="0.2">
      <c r="A44" s="18"/>
      <c r="B44" s="10" t="s">
        <v>15</v>
      </c>
      <c r="C44" s="10" t="s">
        <v>47</v>
      </c>
      <c r="D44" s="6"/>
      <c r="E44" s="6"/>
      <c r="F44" s="6"/>
      <c r="G44" s="27"/>
      <c r="H44" s="6"/>
      <c r="I44" s="6"/>
      <c r="J44" s="6"/>
      <c r="K44" s="6"/>
      <c r="L44" s="6"/>
      <c r="M44" s="8"/>
      <c r="N44" s="8"/>
      <c r="O44" s="8"/>
      <c r="P44" s="35"/>
    </row>
    <row r="45" spans="1:16" x14ac:dyDescent="0.2">
      <c r="A45" s="18"/>
      <c r="B45" s="10" t="s">
        <v>22</v>
      </c>
      <c r="C45" s="10" t="s">
        <v>34</v>
      </c>
      <c r="D45" s="6"/>
      <c r="E45" s="6"/>
      <c r="F45" s="6"/>
      <c r="G45" s="27"/>
      <c r="H45" s="6"/>
      <c r="I45" s="6"/>
      <c r="J45" s="6"/>
      <c r="K45" s="6"/>
      <c r="L45" s="6"/>
      <c r="M45" s="8"/>
      <c r="N45" s="8"/>
      <c r="O45" s="8"/>
      <c r="P45" s="35"/>
    </row>
    <row r="46" spans="1:16" x14ac:dyDescent="0.2">
      <c r="A46" s="18" t="s">
        <v>48</v>
      </c>
      <c r="C46" s="20" t="s">
        <v>49</v>
      </c>
      <c r="D46" s="25"/>
      <c r="E46" s="25"/>
      <c r="F46" s="25"/>
      <c r="G46" s="26"/>
      <c r="H46" s="25"/>
      <c r="I46" s="25"/>
      <c r="J46" s="25"/>
      <c r="K46" s="25"/>
      <c r="L46" s="25"/>
      <c r="M46" s="3">
        <f>M47+M48+M49+M50+M51+M52</f>
        <v>24729288.100000001</v>
      </c>
      <c r="N46" s="3">
        <f>N47+N48+N49+N50+N51+N52</f>
        <v>0</v>
      </c>
      <c r="O46" s="3">
        <f>O47+O48+O49+O50+O51+O52</f>
        <v>24729288.100000001</v>
      </c>
      <c r="P46" s="35"/>
    </row>
    <row r="47" spans="1:16" s="29" customFormat="1" x14ac:dyDescent="0.2">
      <c r="A47" s="18"/>
      <c r="B47" s="10" t="s">
        <v>2</v>
      </c>
      <c r="C47" s="10" t="s">
        <v>50</v>
      </c>
      <c r="D47" s="6"/>
      <c r="E47" s="6"/>
      <c r="F47" s="6"/>
      <c r="G47" s="6"/>
      <c r="H47" s="6"/>
      <c r="I47" s="6"/>
      <c r="J47" s="6"/>
      <c r="K47" s="6"/>
      <c r="L47" s="6"/>
      <c r="M47" s="8">
        <v>672503.64</v>
      </c>
      <c r="N47" s="8"/>
      <c r="O47" s="8">
        <v>672503.64</v>
      </c>
      <c r="P47" s="36"/>
    </row>
    <row r="48" spans="1:16" x14ac:dyDescent="0.2">
      <c r="A48" s="28"/>
      <c r="B48" s="29" t="s">
        <v>6</v>
      </c>
      <c r="C48" s="29" t="s">
        <v>51</v>
      </c>
      <c r="D48" s="30"/>
      <c r="E48" s="30"/>
      <c r="F48" s="30"/>
      <c r="G48" s="30"/>
      <c r="H48" s="30"/>
      <c r="I48" s="30"/>
      <c r="J48" s="30"/>
      <c r="K48" s="30"/>
      <c r="L48" s="30"/>
      <c r="M48" s="8"/>
      <c r="N48" s="8"/>
      <c r="O48" s="8"/>
      <c r="P48" s="35"/>
    </row>
    <row r="49" spans="1:16" x14ac:dyDescent="0.2">
      <c r="A49" s="18"/>
      <c r="B49" s="10" t="s">
        <v>7</v>
      </c>
      <c r="C49" s="10" t="s">
        <v>52</v>
      </c>
      <c r="D49" s="6"/>
      <c r="E49" s="6"/>
      <c r="F49" s="6"/>
      <c r="G49" s="6"/>
      <c r="H49" s="6"/>
      <c r="I49" s="6"/>
      <c r="J49" s="6"/>
      <c r="K49" s="6"/>
      <c r="L49" s="6"/>
      <c r="M49" s="8"/>
      <c r="N49" s="8"/>
      <c r="O49" s="8"/>
      <c r="P49" s="35"/>
    </row>
    <row r="50" spans="1:16" x14ac:dyDescent="0.2">
      <c r="A50" s="18"/>
      <c r="B50" s="10" t="s">
        <v>8</v>
      </c>
      <c r="C50" s="10" t="s">
        <v>53</v>
      </c>
      <c r="D50" s="6"/>
      <c r="E50" s="6"/>
      <c r="F50" s="6"/>
      <c r="G50" s="6"/>
      <c r="H50" s="6"/>
      <c r="I50" s="6"/>
      <c r="J50" s="6"/>
      <c r="K50" s="6"/>
      <c r="L50" s="6"/>
      <c r="M50" s="8"/>
      <c r="N50" s="8"/>
      <c r="O50" s="8"/>
      <c r="P50" s="35"/>
    </row>
    <row r="51" spans="1:16" x14ac:dyDescent="0.2">
      <c r="A51" s="18"/>
      <c r="B51" s="10" t="s">
        <v>15</v>
      </c>
      <c r="C51" s="10" t="s">
        <v>54</v>
      </c>
      <c r="D51" s="6"/>
      <c r="E51" s="6"/>
      <c r="F51" s="6"/>
      <c r="G51" s="6"/>
      <c r="H51" s="6"/>
      <c r="I51" s="6"/>
      <c r="J51" s="6"/>
      <c r="K51" s="6"/>
      <c r="L51" s="6"/>
      <c r="M51" s="8">
        <v>24037517.260000002</v>
      </c>
      <c r="N51" s="8"/>
      <c r="O51" s="8">
        <v>24037517.260000002</v>
      </c>
      <c r="P51" s="35"/>
    </row>
    <row r="52" spans="1:16" x14ac:dyDescent="0.2">
      <c r="A52" s="18"/>
      <c r="B52" s="10" t="s">
        <v>22</v>
      </c>
      <c r="C52" s="10" t="s">
        <v>23</v>
      </c>
      <c r="D52" s="6"/>
      <c r="E52" s="6"/>
      <c r="F52" s="6"/>
      <c r="G52" s="6"/>
      <c r="H52" s="6"/>
      <c r="I52" s="6"/>
      <c r="J52" s="6"/>
      <c r="K52" s="6"/>
      <c r="L52" s="6"/>
      <c r="M52" s="8">
        <v>19267.2</v>
      </c>
      <c r="N52" s="8"/>
      <c r="O52" s="8">
        <v>19267.2</v>
      </c>
      <c r="P52" s="35"/>
    </row>
    <row r="53" spans="1:16" x14ac:dyDescent="0.2">
      <c r="A53" s="18" t="s">
        <v>55</v>
      </c>
      <c r="C53" s="20" t="s">
        <v>56</v>
      </c>
      <c r="D53" s="25"/>
      <c r="E53" s="25"/>
      <c r="F53" s="25"/>
      <c r="G53" s="25"/>
      <c r="H53" s="25"/>
      <c r="I53" s="25"/>
      <c r="J53" s="25"/>
      <c r="K53" s="25"/>
      <c r="L53" s="25"/>
      <c r="M53" s="3">
        <f>M54+M55+M56</f>
        <v>30207309.550000001</v>
      </c>
      <c r="N53" s="3">
        <f>N54+N55+N56</f>
        <v>0</v>
      </c>
      <c r="O53" s="3">
        <f>O54+O55+O56</f>
        <v>30207309.550000001</v>
      </c>
      <c r="P53" s="35"/>
    </row>
    <row r="54" spans="1:16" s="29" customFormat="1" x14ac:dyDescent="0.2">
      <c r="A54" s="18"/>
      <c r="B54" s="10" t="s">
        <v>2</v>
      </c>
      <c r="C54" s="10" t="s">
        <v>57</v>
      </c>
      <c r="D54" s="6"/>
      <c r="E54" s="6"/>
      <c r="F54" s="6"/>
      <c r="G54" s="6"/>
      <c r="H54" s="6"/>
      <c r="I54" s="6"/>
      <c r="J54" s="6"/>
      <c r="K54" s="6"/>
      <c r="L54" s="6"/>
      <c r="M54" s="8">
        <v>4844082.29</v>
      </c>
      <c r="N54" s="8"/>
      <c r="O54" s="8">
        <v>4844082.29</v>
      </c>
      <c r="P54" s="36"/>
    </row>
    <row r="55" spans="1:16" x14ac:dyDescent="0.2">
      <c r="A55" s="28"/>
      <c r="B55" s="29" t="s">
        <v>6</v>
      </c>
      <c r="C55" s="29" t="s">
        <v>58</v>
      </c>
      <c r="D55" s="30"/>
      <c r="E55" s="30"/>
      <c r="F55" s="30"/>
      <c r="G55" s="30"/>
      <c r="H55" s="30"/>
      <c r="I55" s="30"/>
      <c r="J55" s="30"/>
      <c r="K55" s="30"/>
      <c r="L55" s="30"/>
      <c r="M55" s="8"/>
      <c r="N55" s="8"/>
      <c r="O55" s="8"/>
      <c r="P55" s="35"/>
    </row>
    <row r="56" spans="1:16" x14ac:dyDescent="0.2">
      <c r="A56" s="18"/>
      <c r="B56" s="10" t="s">
        <v>7</v>
      </c>
      <c r="C56" s="10" t="s">
        <v>59</v>
      </c>
      <c r="D56" s="6"/>
      <c r="E56" s="6"/>
      <c r="F56" s="6"/>
      <c r="G56" s="6"/>
      <c r="H56" s="6"/>
      <c r="I56" s="6"/>
      <c r="J56" s="6"/>
      <c r="K56" s="6"/>
      <c r="L56" s="6"/>
      <c r="M56" s="8">
        <v>25363227.260000002</v>
      </c>
      <c r="N56" s="8"/>
      <c r="O56" s="8">
        <v>25363227.260000002</v>
      </c>
      <c r="P56" s="35"/>
    </row>
    <row r="57" spans="1:16" x14ac:dyDescent="0.2">
      <c r="A57" s="61" t="s">
        <v>60</v>
      </c>
      <c r="B57" s="61"/>
      <c r="C57" s="61"/>
      <c r="D57" s="61"/>
      <c r="E57" s="4"/>
      <c r="F57" s="4"/>
      <c r="G57" s="4"/>
      <c r="H57" s="4"/>
      <c r="I57" s="4"/>
      <c r="J57" s="4"/>
      <c r="K57" s="4"/>
      <c r="L57" s="4"/>
      <c r="M57" s="9">
        <v>-6566698.7400000002</v>
      </c>
      <c r="N57" s="9">
        <f>N35-N39+N46-N53</f>
        <v>0</v>
      </c>
      <c r="O57" s="9">
        <f>O35-O39+O46-O53</f>
        <v>-6566698.7399999797</v>
      </c>
      <c r="P57" s="35"/>
    </row>
    <row r="58" spans="1:16" x14ac:dyDescent="0.2">
      <c r="A58" s="37" t="s">
        <v>68</v>
      </c>
    </row>
    <row r="59" spans="1:16" x14ac:dyDescent="0.2">
      <c r="A59" s="37" t="s">
        <v>69</v>
      </c>
      <c r="M59" s="10">
        <v>-6566698.7400000002</v>
      </c>
      <c r="O59" s="10">
        <v>-6566698.7400000002</v>
      </c>
      <c r="P59" s="35"/>
    </row>
    <row r="60" spans="1:16" x14ac:dyDescent="0.2">
      <c r="A60" s="38" t="s">
        <v>70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>
        <v>470000</v>
      </c>
      <c r="N60" s="11"/>
      <c r="O60" s="11">
        <f>200000+270000</f>
        <v>470000</v>
      </c>
    </row>
    <row r="61" spans="1:16" x14ac:dyDescent="0.2">
      <c r="A61" s="39" t="s">
        <v>71</v>
      </c>
      <c r="M61" s="12">
        <f>M57-M60</f>
        <v>-7036698.7400000002</v>
      </c>
      <c r="O61" s="20">
        <f>O57-O60</f>
        <v>-7036698.7399999797</v>
      </c>
    </row>
  </sheetData>
  <mergeCells count="14">
    <mergeCell ref="B3:C3"/>
    <mergeCell ref="A57:D57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8040396E-B892-4549-8B48-F2E6836F0133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BBE98-8809-4234-8A79-F035DDEA0E4F}">
  <dimension ref="A1:P61"/>
  <sheetViews>
    <sheetView topLeftCell="A31" workbookViewId="0">
      <selection activeCell="O59" sqref="O59"/>
    </sheetView>
  </sheetViews>
  <sheetFormatPr defaultRowHeight="12.75" x14ac:dyDescent="0.2"/>
  <cols>
    <col min="1" max="1" width="5.42578125" style="10" customWidth="1"/>
    <col min="2" max="2" width="2.42578125" style="10" customWidth="1"/>
    <col min="3" max="3" width="29.42578125" style="10" customWidth="1"/>
    <col min="4" max="4" width="15.5703125" style="10" customWidth="1"/>
    <col min="5" max="5" width="12.85546875" style="10" bestFit="1" customWidth="1"/>
    <col min="6" max="6" width="12.85546875" style="10" customWidth="1"/>
    <col min="7" max="8" width="14" style="10" bestFit="1" customWidth="1"/>
    <col min="9" max="9" width="13.28515625" style="10" bestFit="1" customWidth="1"/>
    <col min="10" max="11" width="9.28515625" style="10" bestFit="1" customWidth="1"/>
    <col min="12" max="12" width="10.28515625" style="10" bestFit="1" customWidth="1"/>
    <col min="13" max="13" width="13.7109375" style="10" customWidth="1"/>
    <col min="14" max="14" width="11.140625" style="10" customWidth="1"/>
    <col min="15" max="15" width="19.42578125" style="10" customWidth="1"/>
    <col min="16" max="16384" width="9.140625" style="10"/>
  </cols>
  <sheetData>
    <row r="1" spans="1:15" s="14" customFormat="1" x14ac:dyDescent="0.2">
      <c r="A1" s="13"/>
      <c r="C1" s="15" t="s">
        <v>107</v>
      </c>
      <c r="D1" s="62" t="s">
        <v>37</v>
      </c>
      <c r="E1" s="62" t="s">
        <v>38</v>
      </c>
      <c r="F1" s="62" t="s">
        <v>75</v>
      </c>
      <c r="G1" s="62" t="s">
        <v>74</v>
      </c>
      <c r="H1" s="62" t="s">
        <v>39</v>
      </c>
      <c r="I1" s="62" t="s">
        <v>40</v>
      </c>
      <c r="J1" s="62" t="s">
        <v>61</v>
      </c>
      <c r="K1" s="62" t="s">
        <v>66</v>
      </c>
      <c r="L1" s="62" t="s">
        <v>62</v>
      </c>
      <c r="M1" s="62" t="s">
        <v>63</v>
      </c>
      <c r="N1" s="62" t="s">
        <v>64</v>
      </c>
      <c r="O1" s="62" t="s">
        <v>65</v>
      </c>
    </row>
    <row r="2" spans="1:15" s="14" customFormat="1" x14ac:dyDescent="0.2">
      <c r="A2" s="13"/>
      <c r="B2" s="13"/>
      <c r="C2" s="33" t="s">
        <v>67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s="17" customFormat="1" x14ac:dyDescent="0.2">
      <c r="A3" s="13" t="s">
        <v>1</v>
      </c>
      <c r="B3" s="63" t="s">
        <v>0</v>
      </c>
      <c r="C3" s="63"/>
      <c r="D3" s="1">
        <f t="shared" ref="D3:N3" si="0">D4+D5+D6+D7+D14+D21</f>
        <v>1042237.03</v>
      </c>
      <c r="E3" s="1">
        <f t="shared" si="0"/>
        <v>160455.54</v>
      </c>
      <c r="F3" s="1">
        <f t="shared" si="0"/>
        <v>14584266.830000002</v>
      </c>
      <c r="G3" s="1">
        <f t="shared" si="0"/>
        <v>5544458.0200000005</v>
      </c>
      <c r="H3" s="1">
        <f t="shared" si="0"/>
        <v>2608.48</v>
      </c>
      <c r="I3" s="1">
        <f t="shared" si="0"/>
        <v>0</v>
      </c>
      <c r="J3" s="1">
        <f t="shared" si="0"/>
        <v>0</v>
      </c>
      <c r="K3" s="1">
        <f t="shared" si="0"/>
        <v>0</v>
      </c>
      <c r="L3" s="1">
        <f t="shared" si="0"/>
        <v>33753.19</v>
      </c>
      <c r="M3" s="1">
        <f>D3+E3+F3+G3+H3+I3+J3+K3+L3</f>
        <v>21367779.090000004</v>
      </c>
      <c r="N3" s="1">
        <f t="shared" si="0"/>
        <v>0</v>
      </c>
      <c r="O3" s="1">
        <f t="shared" ref="O3:O34" si="1">M3+N3</f>
        <v>21367779.090000004</v>
      </c>
    </row>
    <row r="4" spans="1:15" x14ac:dyDescent="0.2">
      <c r="A4" s="16"/>
      <c r="B4" s="17" t="s">
        <v>2</v>
      </c>
      <c r="C4" s="17" t="s">
        <v>4</v>
      </c>
      <c r="D4" s="8">
        <v>679149.3</v>
      </c>
      <c r="E4" s="8">
        <v>139680.39000000001</v>
      </c>
      <c r="F4" s="8">
        <v>9399240.1500000004</v>
      </c>
      <c r="G4" s="8">
        <v>3854391.76</v>
      </c>
      <c r="H4" s="8">
        <v>1320</v>
      </c>
      <c r="I4" s="8"/>
      <c r="J4" s="34"/>
      <c r="K4" s="34"/>
      <c r="L4" s="8">
        <v>22382.92</v>
      </c>
      <c r="M4" s="2">
        <f>D4+E4+F4+G4+H4+I4+J4+K4+L4</f>
        <v>14096164.52</v>
      </c>
      <c r="N4" s="8">
        <v>0</v>
      </c>
      <c r="O4" s="2">
        <f t="shared" si="1"/>
        <v>14096164.52</v>
      </c>
    </row>
    <row r="5" spans="1:15" x14ac:dyDescent="0.2">
      <c r="A5" s="18"/>
      <c r="B5" s="10" t="s">
        <v>6</v>
      </c>
      <c r="C5" s="10" t="s">
        <v>3</v>
      </c>
      <c r="D5" s="8">
        <v>43961.38</v>
      </c>
      <c r="E5" s="8">
        <v>11174.21</v>
      </c>
      <c r="F5" s="8">
        <v>564626.6</v>
      </c>
      <c r="G5" s="8">
        <v>231185.7</v>
      </c>
      <c r="H5" s="8">
        <v>105.6</v>
      </c>
      <c r="I5" s="8"/>
      <c r="J5" s="8"/>
      <c r="K5" s="8"/>
      <c r="L5" s="8">
        <v>895.46</v>
      </c>
      <c r="M5" s="2">
        <f t="shared" ref="M5:M34" si="2">D5+E5+F5+G5+H5+I5+J5+K5+L5</f>
        <v>851948.94999999984</v>
      </c>
      <c r="N5" s="8">
        <v>0</v>
      </c>
      <c r="O5" s="2">
        <f t="shared" si="1"/>
        <v>851948.94999999984</v>
      </c>
    </row>
    <row r="6" spans="1:15" x14ac:dyDescent="0.2">
      <c r="A6" s="18"/>
      <c r="B6" s="10" t="s">
        <v>7</v>
      </c>
      <c r="C6" s="10" t="s">
        <v>5</v>
      </c>
      <c r="D6" s="8">
        <v>95542.19</v>
      </c>
      <c r="E6" s="8"/>
      <c r="F6" s="8">
        <v>104511.4</v>
      </c>
      <c r="G6" s="8">
        <v>28701</v>
      </c>
      <c r="H6" s="8"/>
      <c r="I6" s="8"/>
      <c r="J6" s="8"/>
      <c r="K6" s="8"/>
      <c r="L6" s="8">
        <v>280</v>
      </c>
      <c r="M6" s="2">
        <f t="shared" si="2"/>
        <v>229034.59</v>
      </c>
      <c r="N6" s="8">
        <v>0</v>
      </c>
      <c r="O6" s="2">
        <f t="shared" si="1"/>
        <v>229034.59</v>
      </c>
    </row>
    <row r="7" spans="1:15" x14ac:dyDescent="0.2">
      <c r="A7" s="18"/>
      <c r="B7" s="10" t="s">
        <v>8</v>
      </c>
      <c r="C7" s="10" t="s">
        <v>9</v>
      </c>
      <c r="D7" s="3">
        <f t="shared" ref="D7:L7" si="3">D8+D9+D10+D11+D12+D13</f>
        <v>0</v>
      </c>
      <c r="E7" s="3">
        <f t="shared" si="3"/>
        <v>0</v>
      </c>
      <c r="F7" s="3">
        <f t="shared" si="3"/>
        <v>0</v>
      </c>
      <c r="G7" s="3">
        <f t="shared" si="3"/>
        <v>0</v>
      </c>
      <c r="H7" s="3">
        <f t="shared" si="3"/>
        <v>0</v>
      </c>
      <c r="I7" s="3">
        <f t="shared" si="3"/>
        <v>0</v>
      </c>
      <c r="J7" s="3">
        <f t="shared" si="3"/>
        <v>0</v>
      </c>
      <c r="K7" s="3">
        <f t="shared" si="3"/>
        <v>0</v>
      </c>
      <c r="L7" s="3">
        <f t="shared" si="3"/>
        <v>0</v>
      </c>
      <c r="M7" s="3">
        <f>D7+E7+F7+G7+H7+I7+J7+K7+L7</f>
        <v>0</v>
      </c>
      <c r="N7" s="19">
        <v>0</v>
      </c>
      <c r="O7" s="3">
        <f t="shared" si="1"/>
        <v>0</v>
      </c>
    </row>
    <row r="8" spans="1:15" x14ac:dyDescent="0.2">
      <c r="A8" s="18"/>
      <c r="C8" s="10" t="s">
        <v>10</v>
      </c>
      <c r="D8" s="8"/>
      <c r="E8" s="8"/>
      <c r="F8" s="8"/>
      <c r="G8" s="8"/>
      <c r="H8" s="8"/>
      <c r="I8" s="8"/>
      <c r="J8" s="8"/>
      <c r="K8" s="8"/>
      <c r="L8" s="8"/>
      <c r="M8" s="2">
        <f t="shared" si="2"/>
        <v>0</v>
      </c>
      <c r="N8" s="8">
        <v>0</v>
      </c>
      <c r="O8" s="2">
        <f t="shared" si="1"/>
        <v>0</v>
      </c>
    </row>
    <row r="9" spans="1:15" x14ac:dyDescent="0.2">
      <c r="A9" s="18"/>
      <c r="C9" s="10" t="s">
        <v>11</v>
      </c>
      <c r="D9" s="8"/>
      <c r="E9" s="8">
        <v>0</v>
      </c>
      <c r="F9" s="8"/>
      <c r="G9" s="8"/>
      <c r="H9" s="8"/>
      <c r="I9" s="8"/>
      <c r="J9" s="8"/>
      <c r="K9" s="8"/>
      <c r="L9" s="8"/>
      <c r="M9" s="2">
        <f t="shared" si="2"/>
        <v>0</v>
      </c>
      <c r="N9" s="8">
        <v>0</v>
      </c>
      <c r="O9" s="2">
        <f t="shared" si="1"/>
        <v>0</v>
      </c>
    </row>
    <row r="10" spans="1:15" x14ac:dyDescent="0.2">
      <c r="A10" s="18"/>
      <c r="C10" s="10" t="s">
        <v>12</v>
      </c>
      <c r="D10" s="8"/>
      <c r="E10" s="8"/>
      <c r="F10" s="8"/>
      <c r="G10" s="8"/>
      <c r="H10" s="8"/>
      <c r="I10" s="8"/>
      <c r="J10" s="8"/>
      <c r="K10" s="8"/>
      <c r="L10" s="8"/>
      <c r="M10" s="2">
        <f t="shared" si="2"/>
        <v>0</v>
      </c>
      <c r="N10" s="8">
        <v>0</v>
      </c>
      <c r="O10" s="2">
        <f t="shared" si="1"/>
        <v>0</v>
      </c>
    </row>
    <row r="11" spans="1:15" x14ac:dyDescent="0.2">
      <c r="A11" s="18"/>
      <c r="C11" s="10" t="s">
        <v>13</v>
      </c>
      <c r="D11" s="8"/>
      <c r="E11" s="8"/>
      <c r="F11" s="8"/>
      <c r="G11" s="8"/>
      <c r="H11" s="8"/>
      <c r="I11" s="8"/>
      <c r="J11" s="8"/>
      <c r="K11" s="8"/>
      <c r="L11" s="8"/>
      <c r="M11" s="2">
        <f t="shared" si="2"/>
        <v>0</v>
      </c>
      <c r="N11" s="8">
        <v>0</v>
      </c>
      <c r="O11" s="2">
        <f t="shared" si="1"/>
        <v>0</v>
      </c>
    </row>
    <row r="12" spans="1:15" x14ac:dyDescent="0.2">
      <c r="A12" s="18"/>
      <c r="C12" s="10" t="s">
        <v>14</v>
      </c>
      <c r="D12" s="8"/>
      <c r="E12" s="8"/>
      <c r="F12" s="8"/>
      <c r="G12" s="8"/>
      <c r="H12" s="8"/>
      <c r="I12" s="8"/>
      <c r="J12" s="8"/>
      <c r="K12" s="8"/>
      <c r="L12" s="8"/>
      <c r="M12" s="2">
        <f t="shared" si="2"/>
        <v>0</v>
      </c>
      <c r="N12" s="8">
        <v>0</v>
      </c>
      <c r="O12" s="2">
        <f t="shared" si="1"/>
        <v>0</v>
      </c>
    </row>
    <row r="13" spans="1:15" x14ac:dyDescent="0.2">
      <c r="A13" s="18"/>
      <c r="C13" s="14" t="s">
        <v>76</v>
      </c>
      <c r="D13" s="8"/>
      <c r="E13" s="8"/>
      <c r="F13" s="8"/>
      <c r="G13" s="8"/>
      <c r="H13" s="8"/>
      <c r="I13" s="8"/>
      <c r="J13" s="8"/>
      <c r="K13" s="8"/>
      <c r="L13" s="8"/>
      <c r="M13" s="2">
        <f t="shared" si="2"/>
        <v>0</v>
      </c>
      <c r="N13" s="8">
        <v>0</v>
      </c>
      <c r="O13" s="2">
        <f t="shared" si="1"/>
        <v>0</v>
      </c>
    </row>
    <row r="14" spans="1:15" x14ac:dyDescent="0.2">
      <c r="A14" s="18"/>
      <c r="B14" s="10" t="s">
        <v>15</v>
      </c>
      <c r="C14" s="10" t="s">
        <v>16</v>
      </c>
      <c r="D14" s="3">
        <f t="shared" ref="D14:L14" si="4">D15+D16+D17+D18+D19+D20</f>
        <v>96897.19</v>
      </c>
      <c r="E14" s="3">
        <f t="shared" si="4"/>
        <v>7711.12</v>
      </c>
      <c r="F14" s="3">
        <f t="shared" si="4"/>
        <v>664674.38</v>
      </c>
      <c r="G14" s="3">
        <f t="shared" si="4"/>
        <v>623886.19000000006</v>
      </c>
      <c r="H14" s="3">
        <f t="shared" si="4"/>
        <v>121.93</v>
      </c>
      <c r="I14" s="3">
        <f t="shared" si="4"/>
        <v>0</v>
      </c>
      <c r="J14" s="3">
        <f t="shared" si="4"/>
        <v>0</v>
      </c>
      <c r="K14" s="3">
        <f t="shared" si="4"/>
        <v>0</v>
      </c>
      <c r="L14" s="3">
        <f t="shared" si="4"/>
        <v>232.83</v>
      </c>
      <c r="M14" s="3">
        <f>D14+E14+F14+G14+H14+I14+J14+K14+L14</f>
        <v>1393523.64</v>
      </c>
      <c r="N14" s="19">
        <v>0</v>
      </c>
      <c r="O14" s="3">
        <f t="shared" si="1"/>
        <v>1393523.64</v>
      </c>
    </row>
    <row r="15" spans="1:15" x14ac:dyDescent="0.2">
      <c r="A15" s="18"/>
      <c r="C15" s="10" t="s">
        <v>17</v>
      </c>
      <c r="D15" s="8">
        <v>72837.06</v>
      </c>
      <c r="E15" s="8">
        <v>7711.12</v>
      </c>
      <c r="F15" s="8">
        <v>567870.02</v>
      </c>
      <c r="G15" s="8">
        <v>506879.49</v>
      </c>
      <c r="H15" s="8">
        <v>121.93</v>
      </c>
      <c r="I15" s="8"/>
      <c r="J15" s="8"/>
      <c r="K15" s="8"/>
      <c r="L15" s="8">
        <v>232.83</v>
      </c>
      <c r="M15" s="2">
        <f t="shared" si="2"/>
        <v>1155652.45</v>
      </c>
      <c r="N15" s="8">
        <v>0</v>
      </c>
      <c r="O15" s="2">
        <f t="shared" si="1"/>
        <v>1155652.45</v>
      </c>
    </row>
    <row r="16" spans="1:15" x14ac:dyDescent="0.2">
      <c r="A16" s="18"/>
      <c r="C16" s="10" t="s">
        <v>18</v>
      </c>
      <c r="D16" s="8">
        <v>8000</v>
      </c>
      <c r="E16" s="8"/>
      <c r="F16" s="8">
        <v>4000</v>
      </c>
      <c r="G16" s="8">
        <v>3584.84</v>
      </c>
      <c r="H16" s="8"/>
      <c r="I16" s="8"/>
      <c r="J16" s="8"/>
      <c r="K16" s="8"/>
      <c r="L16" s="8"/>
      <c r="M16" s="2">
        <f t="shared" si="2"/>
        <v>15584.84</v>
      </c>
      <c r="N16" s="8">
        <v>0</v>
      </c>
      <c r="O16" s="2">
        <f t="shared" si="1"/>
        <v>15584.84</v>
      </c>
    </row>
    <row r="17" spans="1:15" x14ac:dyDescent="0.2">
      <c r="A17" s="18"/>
      <c r="C17" s="10" t="s">
        <v>19</v>
      </c>
      <c r="D17" s="8"/>
      <c r="E17" s="8"/>
      <c r="F17" s="8"/>
      <c r="G17" s="8"/>
      <c r="H17" s="8"/>
      <c r="I17" s="8"/>
      <c r="J17" s="8"/>
      <c r="K17" s="8"/>
      <c r="L17" s="8"/>
      <c r="M17" s="2">
        <f t="shared" si="2"/>
        <v>0</v>
      </c>
      <c r="N17" s="8">
        <v>0</v>
      </c>
      <c r="O17" s="2">
        <f t="shared" si="1"/>
        <v>0</v>
      </c>
    </row>
    <row r="18" spans="1:15" x14ac:dyDescent="0.2">
      <c r="A18" s="18"/>
      <c r="C18" s="10" t="s">
        <v>20</v>
      </c>
      <c r="D18" s="8"/>
      <c r="E18" s="8"/>
      <c r="F18" s="8"/>
      <c r="G18" s="8"/>
      <c r="H18" s="8"/>
      <c r="I18" s="8"/>
      <c r="J18" s="8"/>
      <c r="K18" s="8"/>
      <c r="L18" s="8"/>
      <c r="M18" s="2">
        <f t="shared" si="2"/>
        <v>0</v>
      </c>
      <c r="N18" s="8">
        <v>0</v>
      </c>
      <c r="O18" s="2">
        <f t="shared" si="1"/>
        <v>0</v>
      </c>
    </row>
    <row r="19" spans="1:15" x14ac:dyDescent="0.2">
      <c r="A19" s="18"/>
      <c r="C19" s="10" t="s">
        <v>21</v>
      </c>
      <c r="D19" s="8"/>
      <c r="E19" s="8"/>
      <c r="F19" s="8"/>
      <c r="G19" s="8"/>
      <c r="H19" s="8"/>
      <c r="I19" s="8"/>
      <c r="J19" s="8"/>
      <c r="K19" s="8"/>
      <c r="L19" s="8"/>
      <c r="M19" s="2">
        <f t="shared" si="2"/>
        <v>0</v>
      </c>
      <c r="N19" s="8">
        <v>0</v>
      </c>
      <c r="O19" s="2">
        <f t="shared" si="1"/>
        <v>0</v>
      </c>
    </row>
    <row r="20" spans="1:15" x14ac:dyDescent="0.2">
      <c r="A20" s="18"/>
      <c r="C20" s="14" t="s">
        <v>72</v>
      </c>
      <c r="D20" s="8">
        <v>16060.13</v>
      </c>
      <c r="E20" s="8"/>
      <c r="F20" s="8">
        <v>92804.36</v>
      </c>
      <c r="G20" s="8">
        <v>113421.86</v>
      </c>
      <c r="H20" s="8"/>
      <c r="I20" s="8"/>
      <c r="J20" s="8"/>
      <c r="K20" s="8"/>
      <c r="L20" s="8"/>
      <c r="M20" s="2">
        <f t="shared" si="2"/>
        <v>222286.35</v>
      </c>
      <c r="N20" s="8">
        <v>0</v>
      </c>
      <c r="O20" s="2">
        <f t="shared" si="1"/>
        <v>222286.35</v>
      </c>
    </row>
    <row r="21" spans="1:15" x14ac:dyDescent="0.2">
      <c r="A21" s="18"/>
      <c r="B21" s="10" t="s">
        <v>22</v>
      </c>
      <c r="C21" s="10" t="s">
        <v>23</v>
      </c>
      <c r="D21" s="8">
        <v>126686.97</v>
      </c>
      <c r="E21" s="8">
        <v>1889.82</v>
      </c>
      <c r="F21" s="8">
        <v>3851214.3</v>
      </c>
      <c r="G21" s="8">
        <v>806293.37</v>
      </c>
      <c r="H21" s="8">
        <v>1060.95</v>
      </c>
      <c r="I21" s="8"/>
      <c r="J21" s="8"/>
      <c r="K21" s="8"/>
      <c r="L21" s="8">
        <v>9961.98</v>
      </c>
      <c r="M21" s="2">
        <f t="shared" si="2"/>
        <v>4797107.3900000006</v>
      </c>
      <c r="N21" s="8">
        <v>0</v>
      </c>
      <c r="O21" s="2">
        <f t="shared" si="1"/>
        <v>4797107.3900000006</v>
      </c>
    </row>
    <row r="22" spans="1:15" x14ac:dyDescent="0.2">
      <c r="A22" s="18" t="s">
        <v>24</v>
      </c>
      <c r="C22" s="20" t="s">
        <v>25</v>
      </c>
      <c r="D22" s="3">
        <f t="shared" ref="D22:L22" si="5">D23+D24+D25+D26+D34</f>
        <v>2002492.35</v>
      </c>
      <c r="E22" s="3">
        <f t="shared" si="5"/>
        <v>69985.11</v>
      </c>
      <c r="F22" s="3">
        <f t="shared" si="5"/>
        <v>7096605.3699999992</v>
      </c>
      <c r="G22" s="3">
        <f t="shared" si="5"/>
        <v>4756003.95</v>
      </c>
      <c r="H22" s="3">
        <f t="shared" si="5"/>
        <v>879925.03</v>
      </c>
      <c r="I22" s="3">
        <f t="shared" si="5"/>
        <v>0</v>
      </c>
      <c r="J22" s="3">
        <f t="shared" si="5"/>
        <v>0</v>
      </c>
      <c r="K22" s="3">
        <f t="shared" si="5"/>
        <v>0</v>
      </c>
      <c r="L22" s="3">
        <f t="shared" si="5"/>
        <v>11238.91</v>
      </c>
      <c r="M22" s="3">
        <f>D22+E22+F22+G22+H22+I22+J22+K22+L22</f>
        <v>14816250.720000001</v>
      </c>
      <c r="N22" s="19"/>
      <c r="O22" s="3">
        <f t="shared" si="1"/>
        <v>14816250.720000001</v>
      </c>
    </row>
    <row r="23" spans="1:15" x14ac:dyDescent="0.2">
      <c r="A23" s="18"/>
      <c r="B23" s="10" t="s">
        <v>2</v>
      </c>
      <c r="C23" s="10" t="s">
        <v>26</v>
      </c>
      <c r="D23" s="8">
        <v>1014427.75</v>
      </c>
      <c r="E23" s="8">
        <v>27936.05</v>
      </c>
      <c r="F23" s="8">
        <v>2361824.88</v>
      </c>
      <c r="G23" s="8">
        <v>1252685.95</v>
      </c>
      <c r="H23" s="8">
        <v>878862</v>
      </c>
      <c r="I23" s="8"/>
      <c r="J23" s="8"/>
      <c r="K23" s="8"/>
      <c r="L23" s="8">
        <v>4476.51</v>
      </c>
      <c r="M23" s="2">
        <f t="shared" si="2"/>
        <v>5540213.1399999997</v>
      </c>
      <c r="N23" s="8">
        <v>0</v>
      </c>
      <c r="O23" s="2">
        <f t="shared" si="1"/>
        <v>5540213.1399999997</v>
      </c>
    </row>
    <row r="24" spans="1:15" x14ac:dyDescent="0.2">
      <c r="A24" s="18"/>
      <c r="B24" s="10" t="s">
        <v>6</v>
      </c>
      <c r="C24" s="10" t="s">
        <v>27</v>
      </c>
      <c r="D24" s="8">
        <v>20150.810000000001</v>
      </c>
      <c r="E24" s="8"/>
      <c r="F24" s="8">
        <v>134889.15</v>
      </c>
      <c r="G24" s="8">
        <v>150333.51999999999</v>
      </c>
      <c r="H24" s="8"/>
      <c r="I24" s="8"/>
      <c r="J24" s="8"/>
      <c r="K24" s="8"/>
      <c r="L24" s="8">
        <v>3600.44</v>
      </c>
      <c r="M24" s="2">
        <f t="shared" si="2"/>
        <v>308973.92</v>
      </c>
      <c r="N24" s="8">
        <v>0</v>
      </c>
      <c r="O24" s="2">
        <f t="shared" si="1"/>
        <v>308973.92</v>
      </c>
    </row>
    <row r="25" spans="1:15" x14ac:dyDescent="0.2">
      <c r="A25" s="18"/>
      <c r="B25" s="10" t="s">
        <v>7</v>
      </c>
      <c r="C25" s="10" t="s">
        <v>28</v>
      </c>
      <c r="D25" s="8">
        <v>477710.95</v>
      </c>
      <c r="E25" s="8"/>
      <c r="F25" s="8">
        <v>522557</v>
      </c>
      <c r="G25" s="8">
        <v>143505</v>
      </c>
      <c r="H25" s="8"/>
      <c r="I25" s="8"/>
      <c r="J25" s="8"/>
      <c r="K25" s="8"/>
      <c r="L25" s="8">
        <v>1400</v>
      </c>
      <c r="M25" s="2">
        <f t="shared" si="2"/>
        <v>1145172.95</v>
      </c>
      <c r="N25" s="8">
        <v>0</v>
      </c>
      <c r="O25" s="2">
        <f t="shared" si="1"/>
        <v>1145172.95</v>
      </c>
    </row>
    <row r="26" spans="1:15" x14ac:dyDescent="0.2">
      <c r="A26" s="18"/>
      <c r="B26" s="10" t="s">
        <v>8</v>
      </c>
      <c r="C26" s="10" t="s">
        <v>29</v>
      </c>
      <c r="D26" s="3">
        <f t="shared" ref="D26:L26" si="6">D27+D28+D29+D30+D31+D32+D33</f>
        <v>490202.83999999997</v>
      </c>
      <c r="E26" s="3">
        <f t="shared" si="6"/>
        <v>42049.060000000005</v>
      </c>
      <c r="F26" s="3">
        <f t="shared" si="6"/>
        <v>4077334.34</v>
      </c>
      <c r="G26" s="3">
        <f t="shared" si="6"/>
        <v>3209479.48</v>
      </c>
      <c r="H26" s="3">
        <f t="shared" si="6"/>
        <v>1063.03</v>
      </c>
      <c r="I26" s="3">
        <f t="shared" si="6"/>
        <v>0</v>
      </c>
      <c r="J26" s="3">
        <f t="shared" si="6"/>
        <v>0</v>
      </c>
      <c r="K26" s="3">
        <f t="shared" si="6"/>
        <v>0</v>
      </c>
      <c r="L26" s="3">
        <f t="shared" si="6"/>
        <v>1761.96</v>
      </c>
      <c r="M26" s="3">
        <f>D26+E26+F26+G26+H26+I26+J26+K26+L26</f>
        <v>7821890.7100000009</v>
      </c>
      <c r="N26" s="19">
        <v>0</v>
      </c>
      <c r="O26" s="3">
        <f t="shared" si="1"/>
        <v>7821890.7100000009</v>
      </c>
    </row>
    <row r="27" spans="1:15" x14ac:dyDescent="0.2">
      <c r="A27" s="18"/>
      <c r="C27" s="10" t="s">
        <v>10</v>
      </c>
      <c r="D27" s="8">
        <v>426787.24</v>
      </c>
      <c r="E27" s="8">
        <v>38964.58</v>
      </c>
      <c r="F27" s="8">
        <v>3886930.65</v>
      </c>
      <c r="G27" s="8">
        <v>3039557.51</v>
      </c>
      <c r="H27" s="8">
        <v>1014.26</v>
      </c>
      <c r="I27" s="8"/>
      <c r="J27" s="8"/>
      <c r="K27" s="8"/>
      <c r="L27" s="8">
        <v>1715.38</v>
      </c>
      <c r="M27" s="2">
        <f t="shared" si="2"/>
        <v>7394969.6199999992</v>
      </c>
      <c r="N27" s="8">
        <v>0</v>
      </c>
      <c r="O27" s="2">
        <f t="shared" si="1"/>
        <v>7394969.6199999992</v>
      </c>
    </row>
    <row r="28" spans="1:15" x14ac:dyDescent="0.2">
      <c r="A28" s="18"/>
      <c r="C28" s="10" t="s">
        <v>11</v>
      </c>
      <c r="D28" s="8">
        <v>40000</v>
      </c>
      <c r="E28" s="8"/>
      <c r="F28" s="8">
        <v>20000</v>
      </c>
      <c r="G28" s="8">
        <v>17924.2</v>
      </c>
      <c r="H28" s="8"/>
      <c r="I28" s="8"/>
      <c r="J28" s="8"/>
      <c r="K28" s="8"/>
      <c r="L28" s="8"/>
      <c r="M28" s="2">
        <f t="shared" si="2"/>
        <v>77924.2</v>
      </c>
      <c r="N28" s="8">
        <v>0</v>
      </c>
      <c r="O28" s="2">
        <f t="shared" si="1"/>
        <v>77924.2</v>
      </c>
    </row>
    <row r="29" spans="1:15" x14ac:dyDescent="0.2">
      <c r="A29" s="18"/>
      <c r="C29" s="14" t="s">
        <v>73</v>
      </c>
      <c r="D29" s="8">
        <v>23415.599999999999</v>
      </c>
      <c r="E29" s="8">
        <v>3084.48</v>
      </c>
      <c r="F29" s="8">
        <v>170403.69</v>
      </c>
      <c r="G29" s="8">
        <v>151997.76999999999</v>
      </c>
      <c r="H29" s="8">
        <v>48.77</v>
      </c>
      <c r="I29" s="8"/>
      <c r="J29" s="8"/>
      <c r="K29" s="8"/>
      <c r="L29" s="8">
        <v>46.58</v>
      </c>
      <c r="M29" s="2">
        <f t="shared" si="2"/>
        <v>348996.89</v>
      </c>
      <c r="N29" s="8">
        <v>0</v>
      </c>
      <c r="O29" s="2">
        <f t="shared" si="1"/>
        <v>348996.89</v>
      </c>
    </row>
    <row r="30" spans="1:15" x14ac:dyDescent="0.2">
      <c r="A30" s="18"/>
      <c r="C30" s="10" t="s">
        <v>30</v>
      </c>
      <c r="D30" s="8"/>
      <c r="E30" s="8"/>
      <c r="F30" s="8"/>
      <c r="G30" s="8"/>
      <c r="H30" s="8"/>
      <c r="I30" s="8"/>
      <c r="J30" s="8"/>
      <c r="K30" s="8"/>
      <c r="L30" s="8"/>
      <c r="M30" s="2">
        <f t="shared" si="2"/>
        <v>0</v>
      </c>
      <c r="N30" s="8">
        <v>0</v>
      </c>
      <c r="O30" s="2">
        <f t="shared" si="1"/>
        <v>0</v>
      </c>
    </row>
    <row r="31" spans="1:15" x14ac:dyDescent="0.2">
      <c r="A31" s="18"/>
      <c r="C31" s="10" t="s">
        <v>31</v>
      </c>
      <c r="D31" s="8"/>
      <c r="E31" s="8"/>
      <c r="F31" s="8"/>
      <c r="G31" s="8"/>
      <c r="H31" s="8"/>
      <c r="I31" s="8"/>
      <c r="J31" s="8"/>
      <c r="K31" s="8"/>
      <c r="L31" s="8"/>
      <c r="M31" s="2">
        <f t="shared" si="2"/>
        <v>0</v>
      </c>
      <c r="N31" s="8">
        <v>0</v>
      </c>
      <c r="O31" s="2">
        <f t="shared" si="1"/>
        <v>0</v>
      </c>
    </row>
    <row r="32" spans="1:15" x14ac:dyDescent="0.2">
      <c r="A32" s="18"/>
      <c r="C32" s="10" t="s">
        <v>32</v>
      </c>
      <c r="D32" s="8"/>
      <c r="E32" s="8"/>
      <c r="F32" s="8"/>
      <c r="G32" s="8"/>
      <c r="H32" s="8"/>
      <c r="I32" s="8"/>
      <c r="J32" s="8"/>
      <c r="K32" s="8"/>
      <c r="L32" s="8"/>
      <c r="M32" s="2">
        <f t="shared" si="2"/>
        <v>0</v>
      </c>
      <c r="N32" s="8">
        <v>0</v>
      </c>
      <c r="O32" s="2">
        <f t="shared" si="1"/>
        <v>0</v>
      </c>
    </row>
    <row r="33" spans="1:16" x14ac:dyDescent="0.2">
      <c r="A33" s="18"/>
      <c r="C33" s="10" t="s">
        <v>33</v>
      </c>
      <c r="D33" s="8"/>
      <c r="E33" s="8"/>
      <c r="F33" s="8"/>
      <c r="G33" s="8"/>
      <c r="H33" s="8"/>
      <c r="I33" s="8"/>
      <c r="J33" s="8"/>
      <c r="K33" s="8"/>
      <c r="L33" s="8"/>
      <c r="M33" s="2">
        <f t="shared" si="2"/>
        <v>0</v>
      </c>
      <c r="N33" s="8">
        <v>0</v>
      </c>
      <c r="O33" s="2">
        <f t="shared" si="1"/>
        <v>0</v>
      </c>
    </row>
    <row r="34" spans="1:16" x14ac:dyDescent="0.2">
      <c r="A34" s="18"/>
      <c r="B34" s="10" t="s">
        <v>15</v>
      </c>
      <c r="C34" s="10" t="s">
        <v>34</v>
      </c>
      <c r="D34" s="8">
        <v>0</v>
      </c>
      <c r="E34" s="8">
        <v>0</v>
      </c>
      <c r="F34" s="8"/>
      <c r="G34" s="8">
        <v>0</v>
      </c>
      <c r="H34" s="8">
        <v>0</v>
      </c>
      <c r="I34" s="8">
        <v>0</v>
      </c>
      <c r="J34" s="8"/>
      <c r="K34" s="8"/>
      <c r="L34" s="8">
        <v>0</v>
      </c>
      <c r="M34" s="2">
        <f t="shared" si="2"/>
        <v>0</v>
      </c>
      <c r="N34" s="8">
        <v>0</v>
      </c>
      <c r="O34" s="2">
        <f t="shared" si="1"/>
        <v>0</v>
      </c>
    </row>
    <row r="35" spans="1:16" s="17" customFormat="1" x14ac:dyDescent="0.2">
      <c r="A35" s="21" t="s">
        <v>35</v>
      </c>
      <c r="B35" s="11"/>
      <c r="C35" s="22" t="s">
        <v>36</v>
      </c>
      <c r="D35" s="4">
        <f t="shared" ref="D35:O35" si="7">D3-D22</f>
        <v>-960255.32000000007</v>
      </c>
      <c r="E35" s="4">
        <f t="shared" si="7"/>
        <v>90470.430000000008</v>
      </c>
      <c r="F35" s="4">
        <f t="shared" si="7"/>
        <v>7487661.4600000028</v>
      </c>
      <c r="G35" s="4">
        <f t="shared" si="7"/>
        <v>788454.0700000003</v>
      </c>
      <c r="H35" s="4">
        <f t="shared" si="7"/>
        <v>-877316.55</v>
      </c>
      <c r="I35" s="4">
        <f t="shared" si="7"/>
        <v>0</v>
      </c>
      <c r="J35" s="4">
        <f t="shared" si="7"/>
        <v>0</v>
      </c>
      <c r="K35" s="4">
        <f t="shared" si="7"/>
        <v>0</v>
      </c>
      <c r="L35" s="4">
        <f t="shared" si="7"/>
        <v>22514.280000000002</v>
      </c>
      <c r="M35" s="4">
        <f t="shared" si="7"/>
        <v>6551528.3700000029</v>
      </c>
      <c r="N35" s="4">
        <f t="shared" si="7"/>
        <v>0</v>
      </c>
      <c r="O35" s="4">
        <f t="shared" si="7"/>
        <v>6551528.3700000029</v>
      </c>
    </row>
    <row r="36" spans="1:16" x14ac:dyDescent="0.2">
      <c r="A36" s="16"/>
      <c r="B36" s="17"/>
      <c r="C36" s="20"/>
      <c r="D36" s="23"/>
      <c r="E36" s="23"/>
      <c r="F36" s="23"/>
      <c r="G36" s="23"/>
      <c r="H36" s="23"/>
      <c r="I36" s="23"/>
      <c r="J36" s="23"/>
      <c r="K36" s="23"/>
      <c r="L36" s="23"/>
      <c r="M36" s="5"/>
      <c r="N36" s="24"/>
      <c r="O36" s="5"/>
    </row>
    <row r="37" spans="1:16" x14ac:dyDescent="0.2">
      <c r="A37" s="18"/>
      <c r="C37" s="20"/>
      <c r="D37" s="23"/>
      <c r="E37" s="23"/>
      <c r="F37" s="23"/>
      <c r="G37" s="23"/>
      <c r="H37" s="23"/>
      <c r="I37" s="23"/>
      <c r="J37" s="23"/>
      <c r="K37" s="23"/>
      <c r="L37" s="23"/>
      <c r="M37" s="5"/>
      <c r="N37" s="24"/>
      <c r="O37" s="5"/>
    </row>
    <row r="38" spans="1:16" x14ac:dyDescent="0.2">
      <c r="A38" s="1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6" x14ac:dyDescent="0.2">
      <c r="A39" s="18" t="s">
        <v>41</v>
      </c>
      <c r="C39" s="20" t="s">
        <v>42</v>
      </c>
      <c r="D39" s="25"/>
      <c r="E39" s="25"/>
      <c r="F39" s="25"/>
      <c r="G39" s="26"/>
      <c r="H39" s="25"/>
      <c r="I39" s="25"/>
      <c r="J39" s="25"/>
      <c r="K39" s="25"/>
      <c r="L39" s="25"/>
      <c r="M39" s="7">
        <f>M40+M41+M42+M43+M44+M45</f>
        <v>10072224.9</v>
      </c>
      <c r="N39" s="7">
        <f>N40+N41+N42+N43+N44+N45</f>
        <v>0</v>
      </c>
      <c r="O39" s="3">
        <f>O40+O41+O42+O43+O44+O45</f>
        <v>10072224.9</v>
      </c>
      <c r="P39" s="35"/>
    </row>
    <row r="40" spans="1:16" s="29" customFormat="1" x14ac:dyDescent="0.2">
      <c r="A40" s="18"/>
      <c r="B40" s="10" t="s">
        <v>2</v>
      </c>
      <c r="C40" s="10" t="s">
        <v>43</v>
      </c>
      <c r="D40" s="6"/>
      <c r="E40" s="6"/>
      <c r="F40" s="6"/>
      <c r="G40" s="27"/>
      <c r="H40" s="6"/>
      <c r="I40" s="6"/>
      <c r="J40" s="6"/>
      <c r="K40" s="6"/>
      <c r="L40" s="6"/>
      <c r="M40" s="8">
        <v>3824385.83</v>
      </c>
      <c r="N40" s="8"/>
      <c r="O40" s="8">
        <v>3824385.83</v>
      </c>
      <c r="P40" s="36"/>
    </row>
    <row r="41" spans="1:16" s="29" customFormat="1" x14ac:dyDescent="0.2">
      <c r="A41" s="28"/>
      <c r="B41" s="29" t="s">
        <v>6</v>
      </c>
      <c r="C41" s="29" t="s">
        <v>44</v>
      </c>
      <c r="D41" s="30"/>
      <c r="E41" s="30"/>
      <c r="F41" s="30"/>
      <c r="G41" s="31"/>
      <c r="H41" s="30"/>
      <c r="I41" s="30"/>
      <c r="J41" s="30"/>
      <c r="K41" s="30"/>
      <c r="L41" s="30"/>
      <c r="M41" s="8">
        <v>5862144.5599999996</v>
      </c>
      <c r="N41" s="32"/>
      <c r="O41" s="8">
        <v>5862144.5599999996</v>
      </c>
      <c r="P41" s="36"/>
    </row>
    <row r="42" spans="1:16" x14ac:dyDescent="0.2">
      <c r="A42" s="28"/>
      <c r="B42" s="29" t="s">
        <v>7</v>
      </c>
      <c r="C42" s="29" t="s">
        <v>45</v>
      </c>
      <c r="D42" s="30"/>
      <c r="E42" s="30"/>
      <c r="F42" s="30"/>
      <c r="G42" s="31"/>
      <c r="H42" s="30"/>
      <c r="I42" s="30"/>
      <c r="J42" s="30"/>
      <c r="K42" s="30"/>
      <c r="L42" s="30"/>
      <c r="M42" s="8"/>
      <c r="N42" s="32"/>
      <c r="O42" s="8"/>
      <c r="P42" s="35"/>
    </row>
    <row r="43" spans="1:16" x14ac:dyDescent="0.2">
      <c r="A43" s="18"/>
      <c r="B43" s="10" t="s">
        <v>8</v>
      </c>
      <c r="C43" s="10" t="s">
        <v>46</v>
      </c>
      <c r="D43" s="6"/>
      <c r="E43" s="6"/>
      <c r="F43" s="6"/>
      <c r="G43" s="27"/>
      <c r="H43" s="6"/>
      <c r="I43" s="6"/>
      <c r="J43" s="6"/>
      <c r="K43" s="6"/>
      <c r="L43" s="6"/>
      <c r="M43" s="8">
        <v>331593.59999999998</v>
      </c>
      <c r="N43" s="8"/>
      <c r="O43" s="8">
        <v>331593.59999999998</v>
      </c>
      <c r="P43" s="35"/>
    </row>
    <row r="44" spans="1:16" x14ac:dyDescent="0.2">
      <c r="A44" s="18"/>
      <c r="B44" s="10" t="s">
        <v>15</v>
      </c>
      <c r="C44" s="10" t="s">
        <v>47</v>
      </c>
      <c r="D44" s="6"/>
      <c r="E44" s="6"/>
      <c r="F44" s="6"/>
      <c r="G44" s="27"/>
      <c r="H44" s="6"/>
      <c r="I44" s="6"/>
      <c r="J44" s="6"/>
      <c r="K44" s="6"/>
      <c r="L44" s="6"/>
      <c r="M44" s="8"/>
      <c r="N44" s="8"/>
      <c r="O44" s="8"/>
      <c r="P44" s="35"/>
    </row>
    <row r="45" spans="1:16" x14ac:dyDescent="0.2">
      <c r="A45" s="18"/>
      <c r="B45" s="10" t="s">
        <v>22</v>
      </c>
      <c r="C45" s="10" t="s">
        <v>34</v>
      </c>
      <c r="D45" s="6"/>
      <c r="E45" s="6"/>
      <c r="F45" s="6"/>
      <c r="G45" s="27"/>
      <c r="H45" s="6"/>
      <c r="I45" s="6"/>
      <c r="J45" s="6"/>
      <c r="K45" s="6"/>
      <c r="L45" s="6"/>
      <c r="M45" s="8">
        <v>54100.91</v>
      </c>
      <c r="N45" s="8"/>
      <c r="O45" s="8">
        <v>54100.91</v>
      </c>
      <c r="P45" s="35"/>
    </row>
    <row r="46" spans="1:16" x14ac:dyDescent="0.2">
      <c r="A46" s="18" t="s">
        <v>48</v>
      </c>
      <c r="C46" s="20" t="s">
        <v>49</v>
      </c>
      <c r="D46" s="25"/>
      <c r="E46" s="25"/>
      <c r="F46" s="25"/>
      <c r="G46" s="26"/>
      <c r="H46" s="25"/>
      <c r="I46" s="25"/>
      <c r="J46" s="25"/>
      <c r="K46" s="25"/>
      <c r="L46" s="25"/>
      <c r="M46" s="3">
        <f>M47+M48+M49+M50+M51+M52</f>
        <v>6601847.6600000001</v>
      </c>
      <c r="N46" s="3">
        <f>N47+N48+N49+N50+N51+N52</f>
        <v>0</v>
      </c>
      <c r="O46" s="3">
        <f>O47+O48+O49+O50+O51+O52</f>
        <v>6601847.6600000001</v>
      </c>
      <c r="P46" s="35"/>
    </row>
    <row r="47" spans="1:16" s="29" customFormat="1" x14ac:dyDescent="0.2">
      <c r="A47" s="18"/>
      <c r="B47" s="10" t="s">
        <v>2</v>
      </c>
      <c r="C47" s="10" t="s">
        <v>50</v>
      </c>
      <c r="D47" s="6"/>
      <c r="E47" s="6"/>
      <c r="F47" s="6"/>
      <c r="G47" s="6"/>
      <c r="H47" s="6"/>
      <c r="I47" s="6"/>
      <c r="J47" s="6"/>
      <c r="K47" s="6"/>
      <c r="L47" s="6"/>
      <c r="M47" s="8">
        <v>347523.11</v>
      </c>
      <c r="N47" s="8"/>
      <c r="O47" s="8">
        <v>347523.11</v>
      </c>
      <c r="P47" s="36"/>
    </row>
    <row r="48" spans="1:16" x14ac:dyDescent="0.2">
      <c r="A48" s="28"/>
      <c r="B48" s="29" t="s">
        <v>6</v>
      </c>
      <c r="C48" s="29" t="s">
        <v>51</v>
      </c>
      <c r="D48" s="30"/>
      <c r="E48" s="30"/>
      <c r="F48" s="30"/>
      <c r="G48" s="30"/>
      <c r="H48" s="30"/>
      <c r="I48" s="30"/>
      <c r="J48" s="30"/>
      <c r="K48" s="30"/>
      <c r="L48" s="30"/>
      <c r="M48" s="8"/>
      <c r="N48" s="8"/>
      <c r="O48" s="8"/>
      <c r="P48" s="35"/>
    </row>
    <row r="49" spans="1:16" x14ac:dyDescent="0.2">
      <c r="A49" s="18"/>
      <c r="B49" s="10" t="s">
        <v>7</v>
      </c>
      <c r="C49" s="10" t="s">
        <v>52</v>
      </c>
      <c r="D49" s="6"/>
      <c r="E49" s="6"/>
      <c r="F49" s="6"/>
      <c r="G49" s="6"/>
      <c r="H49" s="6"/>
      <c r="I49" s="6"/>
      <c r="J49" s="6"/>
      <c r="K49" s="6"/>
      <c r="L49" s="6"/>
      <c r="M49" s="8"/>
      <c r="N49" s="8"/>
      <c r="O49" s="8"/>
      <c r="P49" s="35"/>
    </row>
    <row r="50" spans="1:16" x14ac:dyDescent="0.2">
      <c r="A50" s="18"/>
      <c r="B50" s="10" t="s">
        <v>8</v>
      </c>
      <c r="C50" s="10" t="s">
        <v>53</v>
      </c>
      <c r="D50" s="6"/>
      <c r="E50" s="6"/>
      <c r="F50" s="6"/>
      <c r="G50" s="6"/>
      <c r="H50" s="6"/>
      <c r="I50" s="6"/>
      <c r="J50" s="6"/>
      <c r="K50" s="6"/>
      <c r="L50" s="6"/>
      <c r="M50" s="8"/>
      <c r="N50" s="8"/>
      <c r="O50" s="8"/>
      <c r="P50" s="35"/>
    </row>
    <row r="51" spans="1:16" x14ac:dyDescent="0.2">
      <c r="A51" s="18"/>
      <c r="B51" s="10" t="s">
        <v>15</v>
      </c>
      <c r="C51" s="10" t="s">
        <v>54</v>
      </c>
      <c r="D51" s="6"/>
      <c r="E51" s="6"/>
      <c r="F51" s="6"/>
      <c r="G51" s="6"/>
      <c r="H51" s="6"/>
      <c r="I51" s="6"/>
      <c r="J51" s="6"/>
      <c r="K51" s="6"/>
      <c r="L51" s="6"/>
      <c r="M51" s="8">
        <v>6212274.6299999999</v>
      </c>
      <c r="N51" s="8"/>
      <c r="O51" s="8">
        <v>6212274.6299999999</v>
      </c>
      <c r="P51" s="35"/>
    </row>
    <row r="52" spans="1:16" x14ac:dyDescent="0.2">
      <c r="A52" s="18"/>
      <c r="B52" s="10" t="s">
        <v>22</v>
      </c>
      <c r="C52" s="10" t="s">
        <v>23</v>
      </c>
      <c r="D52" s="6"/>
      <c r="E52" s="6"/>
      <c r="F52" s="6"/>
      <c r="G52" s="6"/>
      <c r="H52" s="6"/>
      <c r="I52" s="6"/>
      <c r="J52" s="6"/>
      <c r="K52" s="6"/>
      <c r="L52" s="6"/>
      <c r="M52" s="8">
        <v>42049.919999999998</v>
      </c>
      <c r="N52" s="8"/>
      <c r="O52" s="8">
        <v>42049.919999999998</v>
      </c>
      <c r="P52" s="35"/>
    </row>
    <row r="53" spans="1:16" x14ac:dyDescent="0.2">
      <c r="A53" s="18" t="s">
        <v>55</v>
      </c>
      <c r="C53" s="20" t="s">
        <v>56</v>
      </c>
      <c r="D53" s="25"/>
      <c r="E53" s="25"/>
      <c r="F53" s="25"/>
      <c r="G53" s="25"/>
      <c r="H53" s="25"/>
      <c r="I53" s="25"/>
      <c r="J53" s="25"/>
      <c r="K53" s="25"/>
      <c r="L53" s="25"/>
      <c r="M53" s="3">
        <f>M54+M55+M56</f>
        <v>5194542.3899999997</v>
      </c>
      <c r="N53" s="3">
        <f>N54+N55+N56</f>
        <v>0</v>
      </c>
      <c r="O53" s="3">
        <f>O54+O55+O56</f>
        <v>5194542.3899999997</v>
      </c>
      <c r="P53" s="35"/>
    </row>
    <row r="54" spans="1:16" s="29" customFormat="1" x14ac:dyDescent="0.2">
      <c r="A54" s="18"/>
      <c r="B54" s="10" t="s">
        <v>2</v>
      </c>
      <c r="C54" s="10" t="s">
        <v>57</v>
      </c>
      <c r="D54" s="6"/>
      <c r="E54" s="6"/>
      <c r="F54" s="6"/>
      <c r="G54" s="6"/>
      <c r="H54" s="6"/>
      <c r="I54" s="6"/>
      <c r="J54" s="6"/>
      <c r="K54" s="6"/>
      <c r="L54" s="6"/>
      <c r="M54" s="8">
        <v>25240.02</v>
      </c>
      <c r="N54" s="8"/>
      <c r="O54" s="8">
        <v>25240.02</v>
      </c>
      <c r="P54" s="36"/>
    </row>
    <row r="55" spans="1:16" x14ac:dyDescent="0.2">
      <c r="A55" s="28"/>
      <c r="B55" s="29" t="s">
        <v>6</v>
      </c>
      <c r="C55" s="29" t="s">
        <v>58</v>
      </c>
      <c r="D55" s="30"/>
      <c r="E55" s="30"/>
      <c r="F55" s="30"/>
      <c r="G55" s="30"/>
      <c r="H55" s="30"/>
      <c r="I55" s="30"/>
      <c r="J55" s="30"/>
      <c r="K55" s="30"/>
      <c r="L55" s="30"/>
      <c r="M55" s="8"/>
      <c r="N55" s="8"/>
      <c r="O55" s="8"/>
      <c r="P55" s="35"/>
    </row>
    <row r="56" spans="1:16" x14ac:dyDescent="0.2">
      <c r="A56" s="18"/>
      <c r="B56" s="10" t="s">
        <v>7</v>
      </c>
      <c r="C56" s="10" t="s">
        <v>59</v>
      </c>
      <c r="D56" s="6"/>
      <c r="E56" s="6"/>
      <c r="F56" s="6"/>
      <c r="G56" s="6"/>
      <c r="H56" s="6"/>
      <c r="I56" s="6"/>
      <c r="J56" s="6"/>
      <c r="K56" s="6"/>
      <c r="L56" s="6"/>
      <c r="M56" s="8">
        <v>5169302.37</v>
      </c>
      <c r="N56" s="8"/>
      <c r="O56" s="8">
        <v>5169302.37</v>
      </c>
      <c r="P56" s="35"/>
    </row>
    <row r="57" spans="1:16" x14ac:dyDescent="0.2">
      <c r="A57" s="61" t="s">
        <v>60</v>
      </c>
      <c r="B57" s="61"/>
      <c r="C57" s="61"/>
      <c r="D57" s="61"/>
      <c r="E57" s="4"/>
      <c r="F57" s="4"/>
      <c r="G57" s="4"/>
      <c r="H57" s="4"/>
      <c r="I57" s="4"/>
      <c r="J57" s="4"/>
      <c r="K57" s="4"/>
      <c r="L57" s="4"/>
      <c r="M57" s="9">
        <v>-2113391.2599999998</v>
      </c>
      <c r="N57" s="9">
        <f>N35-N39+N46-N53</f>
        <v>0</v>
      </c>
      <c r="O57" s="9">
        <v>-2113391.2599999998</v>
      </c>
      <c r="P57" s="35"/>
    </row>
    <row r="58" spans="1:16" x14ac:dyDescent="0.2">
      <c r="A58" s="37" t="s">
        <v>68</v>
      </c>
    </row>
    <row r="59" spans="1:16" x14ac:dyDescent="0.2">
      <c r="A59" s="37" t="s">
        <v>69</v>
      </c>
      <c r="M59" s="9">
        <v>-2113391.2599999998</v>
      </c>
      <c r="O59" s="9">
        <v>-2113391.2599999998</v>
      </c>
      <c r="P59" s="35"/>
    </row>
    <row r="60" spans="1:16" x14ac:dyDescent="0.2">
      <c r="A60" s="38" t="s">
        <v>70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1:16" x14ac:dyDescent="0.2">
      <c r="A61" s="39" t="s">
        <v>71</v>
      </c>
      <c r="M61" s="12">
        <f>M57-M60</f>
        <v>-2113391.2599999998</v>
      </c>
      <c r="O61" s="20">
        <f>M61</f>
        <v>-2113391.2599999998</v>
      </c>
    </row>
  </sheetData>
  <mergeCells count="14">
    <mergeCell ref="B3:C3"/>
    <mergeCell ref="A57:D57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B181BA05-EF4A-4B46-BF39-475404A75D9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25621-509E-423A-857B-28EAB451C3C7}">
  <dimension ref="A1:P61"/>
  <sheetViews>
    <sheetView topLeftCell="A24" workbookViewId="0">
      <selection activeCell="Q63" sqref="Q63"/>
    </sheetView>
  </sheetViews>
  <sheetFormatPr defaultRowHeight="12.75" x14ac:dyDescent="0.2"/>
  <cols>
    <col min="1" max="1" width="5.42578125" style="10" customWidth="1"/>
    <col min="2" max="2" width="2.42578125" style="10" customWidth="1"/>
    <col min="3" max="3" width="29.42578125" style="10" customWidth="1"/>
    <col min="4" max="4" width="15.5703125" style="10" customWidth="1"/>
    <col min="5" max="5" width="12.85546875" style="10" bestFit="1" customWidth="1"/>
    <col min="6" max="6" width="12.85546875" style="10" customWidth="1"/>
    <col min="7" max="8" width="14" style="10" bestFit="1" customWidth="1"/>
    <col min="9" max="9" width="13.28515625" style="10" bestFit="1" customWidth="1"/>
    <col min="10" max="11" width="9.28515625" style="10" bestFit="1" customWidth="1"/>
    <col min="12" max="12" width="10.28515625" style="10" bestFit="1" customWidth="1"/>
    <col min="13" max="13" width="13.7109375" style="10" customWidth="1"/>
    <col min="14" max="14" width="11.140625" style="10" customWidth="1"/>
    <col min="15" max="15" width="19.42578125" style="10" customWidth="1"/>
    <col min="16" max="16384" width="9.140625" style="10"/>
  </cols>
  <sheetData>
    <row r="1" spans="1:15" s="14" customFormat="1" x14ac:dyDescent="0.2">
      <c r="A1" s="13"/>
      <c r="C1" s="15" t="s">
        <v>108</v>
      </c>
      <c r="D1" s="62" t="s">
        <v>37</v>
      </c>
      <c r="E1" s="62" t="s">
        <v>38</v>
      </c>
      <c r="F1" s="62" t="s">
        <v>75</v>
      </c>
      <c r="G1" s="62" t="s">
        <v>74</v>
      </c>
      <c r="H1" s="62" t="s">
        <v>39</v>
      </c>
      <c r="I1" s="62" t="s">
        <v>40</v>
      </c>
      <c r="J1" s="62" t="s">
        <v>61</v>
      </c>
      <c r="K1" s="62" t="s">
        <v>66</v>
      </c>
      <c r="L1" s="62" t="s">
        <v>62</v>
      </c>
      <c r="M1" s="62" t="s">
        <v>63</v>
      </c>
      <c r="N1" s="62" t="s">
        <v>64</v>
      </c>
      <c r="O1" s="62" t="s">
        <v>65</v>
      </c>
    </row>
    <row r="2" spans="1:15" s="14" customFormat="1" x14ac:dyDescent="0.2">
      <c r="A2" s="13"/>
      <c r="B2" s="13"/>
      <c r="C2" s="33" t="s">
        <v>67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s="17" customFormat="1" x14ac:dyDescent="0.2">
      <c r="A3" s="13" t="s">
        <v>1</v>
      </c>
      <c r="B3" s="63" t="s">
        <v>0</v>
      </c>
      <c r="C3" s="63"/>
      <c r="D3" s="1">
        <f t="shared" ref="D3:N3" si="0">D4+D5+D6+D7+D14+D21</f>
        <v>47222424.350000001</v>
      </c>
      <c r="E3" s="1">
        <f t="shared" si="0"/>
        <v>2317157.9500000002</v>
      </c>
      <c r="F3" s="1">
        <f t="shared" si="0"/>
        <v>92641092.5</v>
      </c>
      <c r="G3" s="1">
        <f t="shared" si="0"/>
        <v>177665088.68000001</v>
      </c>
      <c r="H3" s="1">
        <f t="shared" si="0"/>
        <v>10855761.74</v>
      </c>
      <c r="I3" s="1">
        <f t="shared" si="0"/>
        <v>184581.95</v>
      </c>
      <c r="J3" s="1">
        <f t="shared" si="0"/>
        <v>0</v>
      </c>
      <c r="K3" s="1">
        <f t="shared" si="0"/>
        <v>0</v>
      </c>
      <c r="L3" s="1">
        <f t="shared" si="0"/>
        <v>180301.93</v>
      </c>
      <c r="M3" s="1">
        <f>D3+E3+F3+G3+H3+I3+J3+K3+L3</f>
        <v>331066409.10000002</v>
      </c>
      <c r="N3" s="1">
        <f t="shared" si="0"/>
        <v>0</v>
      </c>
      <c r="O3" s="1">
        <f t="shared" ref="O3:O34" si="1">M3+N3</f>
        <v>331066409.10000002</v>
      </c>
    </row>
    <row r="4" spans="1:15" x14ac:dyDescent="0.2">
      <c r="A4" s="16"/>
      <c r="B4" s="17" t="s">
        <v>2</v>
      </c>
      <c r="C4" s="17" t="s">
        <v>4</v>
      </c>
      <c r="D4" s="8">
        <v>32254026.52</v>
      </c>
      <c r="E4" s="8">
        <v>1772001.73</v>
      </c>
      <c r="F4" s="8">
        <v>51488486.18</v>
      </c>
      <c r="G4" s="8">
        <v>109101616.73</v>
      </c>
      <c r="H4" s="8">
        <v>6869081.7599999998</v>
      </c>
      <c r="I4" s="8">
        <v>71619.38</v>
      </c>
      <c r="J4" s="34">
        <v>0</v>
      </c>
      <c r="K4" s="34">
        <v>0</v>
      </c>
      <c r="L4" s="8">
        <v>100827.68</v>
      </c>
      <c r="M4" s="2">
        <f>D4+E4+F4+G4+H4+I4+J4+K4+L4</f>
        <v>201657659.98000002</v>
      </c>
      <c r="N4" s="8">
        <v>0</v>
      </c>
      <c r="O4" s="2">
        <f t="shared" si="1"/>
        <v>201657659.98000002</v>
      </c>
    </row>
    <row r="5" spans="1:15" x14ac:dyDescent="0.2">
      <c r="A5" s="18"/>
      <c r="B5" s="10" t="s">
        <v>6</v>
      </c>
      <c r="C5" s="10" t="s">
        <v>3</v>
      </c>
      <c r="D5" s="8">
        <v>341800.56</v>
      </c>
      <c r="E5" s="8">
        <v>0</v>
      </c>
      <c r="F5" s="8">
        <v>0</v>
      </c>
      <c r="G5" s="8">
        <v>36161</v>
      </c>
      <c r="H5" s="8">
        <v>431209.35</v>
      </c>
      <c r="I5" s="8">
        <v>0</v>
      </c>
      <c r="J5" s="8">
        <v>0</v>
      </c>
      <c r="K5" s="8">
        <v>0</v>
      </c>
      <c r="L5" s="8">
        <v>0</v>
      </c>
      <c r="M5" s="2">
        <f t="shared" ref="M5:M34" si="2">D5+E5+F5+G5+H5+I5+J5+K5+L5</f>
        <v>809170.90999999992</v>
      </c>
      <c r="N5" s="8">
        <v>0</v>
      </c>
      <c r="O5" s="2">
        <f t="shared" si="1"/>
        <v>809170.90999999992</v>
      </c>
    </row>
    <row r="6" spans="1:15" x14ac:dyDescent="0.2">
      <c r="A6" s="18"/>
      <c r="B6" s="10" t="s">
        <v>7</v>
      </c>
      <c r="C6" s="10" t="s">
        <v>5</v>
      </c>
      <c r="D6" s="8">
        <v>108402.62</v>
      </c>
      <c r="E6" s="8">
        <v>0</v>
      </c>
      <c r="F6" s="8">
        <v>0</v>
      </c>
      <c r="G6" s="8">
        <v>0</v>
      </c>
      <c r="H6" s="8">
        <v>167956.59</v>
      </c>
      <c r="I6" s="8">
        <v>0</v>
      </c>
      <c r="J6" s="8">
        <v>0</v>
      </c>
      <c r="K6" s="8">
        <v>0</v>
      </c>
      <c r="L6" s="8">
        <v>0</v>
      </c>
      <c r="M6" s="2">
        <f t="shared" si="2"/>
        <v>276359.20999999996</v>
      </c>
      <c r="N6" s="8">
        <v>0</v>
      </c>
      <c r="O6" s="2">
        <f t="shared" si="1"/>
        <v>276359.20999999996</v>
      </c>
    </row>
    <row r="7" spans="1:15" x14ac:dyDescent="0.2">
      <c r="A7" s="18"/>
      <c r="B7" s="10" t="s">
        <v>8</v>
      </c>
      <c r="C7" s="10" t="s">
        <v>9</v>
      </c>
      <c r="D7" s="3">
        <f t="shared" ref="D7:L7" si="3">D8+D9+D10+D11+D12+D13</f>
        <v>8372543.5299999993</v>
      </c>
      <c r="E7" s="3">
        <f t="shared" si="3"/>
        <v>293261.02</v>
      </c>
      <c r="F7" s="3">
        <f t="shared" si="3"/>
        <v>27503336.66</v>
      </c>
      <c r="G7" s="3">
        <f t="shared" si="3"/>
        <v>40300106.140000001</v>
      </c>
      <c r="H7" s="3">
        <f t="shared" si="3"/>
        <v>1549016.1700000002</v>
      </c>
      <c r="I7" s="3">
        <f t="shared" si="3"/>
        <v>101285.69</v>
      </c>
      <c r="J7" s="3">
        <f t="shared" si="3"/>
        <v>0</v>
      </c>
      <c r="K7" s="3">
        <f t="shared" si="3"/>
        <v>0</v>
      </c>
      <c r="L7" s="3">
        <f t="shared" si="3"/>
        <v>3063.6500000000005</v>
      </c>
      <c r="M7" s="3">
        <f>D7+E7+F7+G7+H7+I7+J7+K7+L7</f>
        <v>78122612.859999999</v>
      </c>
      <c r="N7" s="19">
        <v>0</v>
      </c>
      <c r="O7" s="3">
        <f t="shared" si="1"/>
        <v>78122612.859999999</v>
      </c>
    </row>
    <row r="8" spans="1:15" x14ac:dyDescent="0.2">
      <c r="A8" s="18"/>
      <c r="C8" s="10" t="s">
        <v>10</v>
      </c>
      <c r="D8" s="8">
        <v>10004396.84</v>
      </c>
      <c r="E8" s="8">
        <v>375539.78</v>
      </c>
      <c r="F8" s="8">
        <v>18082150.350000001</v>
      </c>
      <c r="G8" s="8">
        <v>47575662.350000001</v>
      </c>
      <c r="H8" s="8">
        <v>1801992.54</v>
      </c>
      <c r="I8" s="8">
        <v>114714.37</v>
      </c>
      <c r="J8" s="8">
        <v>0</v>
      </c>
      <c r="K8" s="8">
        <v>0</v>
      </c>
      <c r="L8" s="8">
        <v>5187.3900000000003</v>
      </c>
      <c r="M8" s="2">
        <f t="shared" si="2"/>
        <v>77959643.620000005</v>
      </c>
      <c r="N8" s="8">
        <v>0</v>
      </c>
      <c r="O8" s="2">
        <f t="shared" si="1"/>
        <v>77959643.620000005</v>
      </c>
    </row>
    <row r="9" spans="1:15" x14ac:dyDescent="0.2">
      <c r="A9" s="18"/>
      <c r="C9" s="10" t="s">
        <v>11</v>
      </c>
      <c r="D9" s="8">
        <v>269722.34999999998</v>
      </c>
      <c r="E9" s="8">
        <v>0</v>
      </c>
      <c r="F9" s="8">
        <v>13349732.189999999</v>
      </c>
      <c r="G9" s="8">
        <v>2578681.5499999998</v>
      </c>
      <c r="H9" s="8">
        <v>5734</v>
      </c>
      <c r="I9" s="8">
        <v>0</v>
      </c>
      <c r="J9" s="8">
        <v>0</v>
      </c>
      <c r="K9" s="8">
        <v>0</v>
      </c>
      <c r="L9" s="8">
        <v>0</v>
      </c>
      <c r="M9" s="2">
        <f t="shared" si="2"/>
        <v>16203870.09</v>
      </c>
      <c r="N9" s="8">
        <v>0</v>
      </c>
      <c r="O9" s="2">
        <f t="shared" si="1"/>
        <v>16203870.09</v>
      </c>
    </row>
    <row r="10" spans="1:15" x14ac:dyDescent="0.2">
      <c r="A10" s="18"/>
      <c r="C10" s="10" t="s">
        <v>12</v>
      </c>
      <c r="D10" s="8">
        <v>-1901575.66</v>
      </c>
      <c r="E10" s="8">
        <v>-82278.760000000009</v>
      </c>
      <c r="F10" s="8">
        <v>-3928545.88</v>
      </c>
      <c r="G10" s="8">
        <v>-9854237.7599999998</v>
      </c>
      <c r="H10" s="8">
        <v>-258710.36999999997</v>
      </c>
      <c r="I10" s="8">
        <v>-13428.68</v>
      </c>
      <c r="J10" s="8">
        <v>0</v>
      </c>
      <c r="K10" s="8">
        <v>0</v>
      </c>
      <c r="L10" s="8">
        <v>-2123.7399999999998</v>
      </c>
      <c r="M10" s="2">
        <f t="shared" si="2"/>
        <v>-16040900.849999998</v>
      </c>
      <c r="N10" s="8">
        <v>0</v>
      </c>
      <c r="O10" s="2">
        <f t="shared" si="1"/>
        <v>-16040900.849999998</v>
      </c>
    </row>
    <row r="11" spans="1:15" x14ac:dyDescent="0.2">
      <c r="A11" s="18"/>
      <c r="C11" s="10" t="s">
        <v>13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2">
        <f t="shared" si="2"/>
        <v>0</v>
      </c>
      <c r="N11" s="8">
        <v>0</v>
      </c>
      <c r="O11" s="2">
        <f t="shared" si="1"/>
        <v>0</v>
      </c>
    </row>
    <row r="12" spans="1:15" x14ac:dyDescent="0.2">
      <c r="A12" s="18"/>
      <c r="C12" s="10" t="s">
        <v>14</v>
      </c>
      <c r="D12" s="8"/>
      <c r="E12" s="8"/>
      <c r="F12" s="8"/>
      <c r="G12" s="8"/>
      <c r="H12" s="8"/>
      <c r="I12" s="8"/>
      <c r="J12" s="8"/>
      <c r="K12" s="8"/>
      <c r="L12" s="8"/>
      <c r="M12" s="2">
        <f t="shared" si="2"/>
        <v>0</v>
      </c>
      <c r="N12" s="8">
        <v>0</v>
      </c>
      <c r="O12" s="2">
        <f t="shared" si="1"/>
        <v>0</v>
      </c>
    </row>
    <row r="13" spans="1:15" x14ac:dyDescent="0.2">
      <c r="A13" s="18"/>
      <c r="C13" s="14" t="s">
        <v>76</v>
      </c>
      <c r="D13" s="8"/>
      <c r="E13" s="8"/>
      <c r="F13" s="8"/>
      <c r="G13" s="8"/>
      <c r="H13" s="8"/>
      <c r="I13" s="8"/>
      <c r="J13" s="8"/>
      <c r="K13" s="8"/>
      <c r="L13" s="8"/>
      <c r="M13" s="2">
        <f t="shared" si="2"/>
        <v>0</v>
      </c>
      <c r="N13" s="8">
        <v>0</v>
      </c>
      <c r="O13" s="2">
        <f t="shared" si="1"/>
        <v>0</v>
      </c>
    </row>
    <row r="14" spans="1:15" x14ac:dyDescent="0.2">
      <c r="A14" s="18"/>
      <c r="B14" s="10" t="s">
        <v>15</v>
      </c>
      <c r="C14" s="10" t="s">
        <v>16</v>
      </c>
      <c r="D14" s="3">
        <f t="shared" ref="D14:L14" si="4">D15+D16+D17+D18+D19+D20</f>
        <v>3633277.0599999996</v>
      </c>
      <c r="E14" s="3">
        <f t="shared" si="4"/>
        <v>44557.909999999996</v>
      </c>
      <c r="F14" s="3">
        <f t="shared" si="4"/>
        <v>7089036.8899999997</v>
      </c>
      <c r="G14" s="3">
        <f t="shared" si="4"/>
        <v>13724015.66</v>
      </c>
      <c r="H14" s="3">
        <f t="shared" si="4"/>
        <v>1149434.81</v>
      </c>
      <c r="I14" s="3">
        <f t="shared" si="4"/>
        <v>4850.41</v>
      </c>
      <c r="J14" s="3">
        <f t="shared" si="4"/>
        <v>0</v>
      </c>
      <c r="K14" s="3">
        <f t="shared" si="4"/>
        <v>0</v>
      </c>
      <c r="L14" s="3">
        <f t="shared" si="4"/>
        <v>9363.4500000000007</v>
      </c>
      <c r="M14" s="3">
        <f>D14+E14+F14+G14+H14+I14+J14+K14+L14</f>
        <v>25654536.189999998</v>
      </c>
      <c r="N14" s="19">
        <v>0</v>
      </c>
      <c r="O14" s="3">
        <f t="shared" si="1"/>
        <v>25654536.189999998</v>
      </c>
    </row>
    <row r="15" spans="1:15" x14ac:dyDescent="0.2">
      <c r="A15" s="18"/>
      <c r="C15" s="10" t="s">
        <v>17</v>
      </c>
      <c r="D15" s="8">
        <v>416878.3</v>
      </c>
      <c r="E15" s="8">
        <v>0</v>
      </c>
      <c r="F15" s="8">
        <v>0</v>
      </c>
      <c r="G15" s="8">
        <v>0</v>
      </c>
      <c r="H15" s="8">
        <v>522059.7</v>
      </c>
      <c r="I15" s="8">
        <v>0</v>
      </c>
      <c r="J15" s="8">
        <v>0</v>
      </c>
      <c r="K15" s="8">
        <v>0</v>
      </c>
      <c r="L15" s="8">
        <v>7633.67</v>
      </c>
      <c r="M15" s="2">
        <f t="shared" si="2"/>
        <v>946571.67</v>
      </c>
      <c r="N15" s="8">
        <v>0</v>
      </c>
      <c r="O15" s="2">
        <f t="shared" si="1"/>
        <v>946571.67</v>
      </c>
    </row>
    <row r="16" spans="1:15" x14ac:dyDescent="0.2">
      <c r="A16" s="18"/>
      <c r="C16" s="10" t="s">
        <v>18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2">
        <f t="shared" si="2"/>
        <v>0</v>
      </c>
      <c r="N16" s="8">
        <v>0</v>
      </c>
      <c r="O16" s="2">
        <f t="shared" si="1"/>
        <v>0</v>
      </c>
    </row>
    <row r="17" spans="1:15" x14ac:dyDescent="0.2">
      <c r="A17" s="18"/>
      <c r="C17" s="10" t="s">
        <v>19</v>
      </c>
      <c r="D17" s="8">
        <v>3216398.76</v>
      </c>
      <c r="E17" s="8">
        <v>44557.909999999996</v>
      </c>
      <c r="F17" s="8">
        <v>7089036.8899999997</v>
      </c>
      <c r="G17" s="8">
        <v>13724015.66</v>
      </c>
      <c r="H17" s="8">
        <v>627375.11</v>
      </c>
      <c r="I17" s="8">
        <v>4850.41</v>
      </c>
      <c r="J17" s="8">
        <v>0</v>
      </c>
      <c r="K17" s="8">
        <v>0</v>
      </c>
      <c r="L17" s="8">
        <v>1729.78</v>
      </c>
      <c r="M17" s="2">
        <f t="shared" si="2"/>
        <v>24707964.52</v>
      </c>
      <c r="N17" s="8">
        <v>0</v>
      </c>
      <c r="O17" s="2">
        <f t="shared" si="1"/>
        <v>24707964.52</v>
      </c>
    </row>
    <row r="18" spans="1:15" x14ac:dyDescent="0.2">
      <c r="A18" s="18"/>
      <c r="C18" s="10" t="s">
        <v>20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2">
        <f t="shared" si="2"/>
        <v>0</v>
      </c>
      <c r="N18" s="8">
        <v>0</v>
      </c>
      <c r="O18" s="2">
        <f t="shared" si="1"/>
        <v>0</v>
      </c>
    </row>
    <row r="19" spans="1:15" x14ac:dyDescent="0.2">
      <c r="A19" s="18"/>
      <c r="C19" s="10" t="s">
        <v>21</v>
      </c>
      <c r="D19" s="8"/>
      <c r="E19" s="8"/>
      <c r="F19" s="8"/>
      <c r="G19" s="8"/>
      <c r="H19" s="8"/>
      <c r="I19" s="8"/>
      <c r="J19" s="8"/>
      <c r="K19" s="8"/>
      <c r="L19" s="8"/>
      <c r="M19" s="2">
        <f t="shared" si="2"/>
        <v>0</v>
      </c>
      <c r="N19" s="8">
        <v>0</v>
      </c>
      <c r="O19" s="2">
        <f t="shared" si="1"/>
        <v>0</v>
      </c>
    </row>
    <row r="20" spans="1:15" x14ac:dyDescent="0.2">
      <c r="A20" s="18"/>
      <c r="C20" s="14" t="s">
        <v>72</v>
      </c>
      <c r="D20" s="8"/>
      <c r="E20" s="8"/>
      <c r="F20" s="8"/>
      <c r="G20" s="8"/>
      <c r="H20" s="8"/>
      <c r="I20" s="8"/>
      <c r="J20" s="8"/>
      <c r="K20" s="8"/>
      <c r="L20" s="8"/>
      <c r="M20" s="2">
        <f t="shared" si="2"/>
        <v>0</v>
      </c>
      <c r="N20" s="8">
        <v>0</v>
      </c>
      <c r="O20" s="2">
        <f t="shared" si="1"/>
        <v>0</v>
      </c>
    </row>
    <row r="21" spans="1:15" x14ac:dyDescent="0.2">
      <c r="A21" s="18"/>
      <c r="B21" s="10" t="s">
        <v>22</v>
      </c>
      <c r="C21" s="10" t="s">
        <v>23</v>
      </c>
      <c r="D21" s="8">
        <v>2512374.06</v>
      </c>
      <c r="E21" s="8">
        <v>207337.29</v>
      </c>
      <c r="F21" s="8">
        <v>6560232.7699999996</v>
      </c>
      <c r="G21" s="8">
        <v>14503189.15</v>
      </c>
      <c r="H21" s="8">
        <v>689063.05999999994</v>
      </c>
      <c r="I21" s="8">
        <v>6826.47</v>
      </c>
      <c r="J21" s="8">
        <v>0</v>
      </c>
      <c r="K21" s="8">
        <v>0</v>
      </c>
      <c r="L21" s="8">
        <v>67047.150000000009</v>
      </c>
      <c r="M21" s="2">
        <f t="shared" si="2"/>
        <v>24546069.949999996</v>
      </c>
      <c r="N21" s="8">
        <v>0</v>
      </c>
      <c r="O21" s="2">
        <f t="shared" si="1"/>
        <v>24546069.949999996</v>
      </c>
    </row>
    <row r="22" spans="1:15" x14ac:dyDescent="0.2">
      <c r="A22" s="18" t="s">
        <v>24</v>
      </c>
      <c r="C22" s="20" t="s">
        <v>25</v>
      </c>
      <c r="D22" s="3">
        <f t="shared" ref="D22:L22" si="5">D23+D24+D25+D26+D34</f>
        <v>33377565.689999998</v>
      </c>
      <c r="E22" s="3">
        <f t="shared" si="5"/>
        <v>4548203.47</v>
      </c>
      <c r="F22" s="3">
        <f t="shared" si="5"/>
        <v>99457278.429999992</v>
      </c>
      <c r="G22" s="3">
        <f t="shared" si="5"/>
        <v>151051264.21000004</v>
      </c>
      <c r="H22" s="3">
        <f t="shared" si="5"/>
        <v>7200234.6099999994</v>
      </c>
      <c r="I22" s="3">
        <f t="shared" si="5"/>
        <v>51053.31</v>
      </c>
      <c r="J22" s="3">
        <f t="shared" si="5"/>
        <v>0</v>
      </c>
      <c r="K22" s="3">
        <f t="shared" si="5"/>
        <v>0</v>
      </c>
      <c r="L22" s="3">
        <f t="shared" si="5"/>
        <v>141340.59</v>
      </c>
      <c r="M22" s="3">
        <f>D22+E22+F22+G22+H22+I22+J22+K22+L22</f>
        <v>295826940.31</v>
      </c>
      <c r="N22" s="19"/>
      <c r="O22" s="3">
        <f t="shared" si="1"/>
        <v>295826940.31</v>
      </c>
    </row>
    <row r="23" spans="1:15" x14ac:dyDescent="0.2">
      <c r="A23" s="18"/>
      <c r="B23" s="10" t="s">
        <v>2</v>
      </c>
      <c r="C23" s="10" t="s">
        <v>26</v>
      </c>
      <c r="D23" s="8">
        <v>1861812.79</v>
      </c>
      <c r="E23" s="8">
        <v>941895.72</v>
      </c>
      <c r="F23" s="8">
        <v>5651372.5599999996</v>
      </c>
      <c r="G23" s="8">
        <v>2825685.94</v>
      </c>
      <c r="H23" s="8">
        <v>1815213.34</v>
      </c>
      <c r="I23" s="8">
        <v>0</v>
      </c>
      <c r="J23" s="8">
        <v>0</v>
      </c>
      <c r="K23" s="8">
        <v>0</v>
      </c>
      <c r="L23" s="8">
        <v>100471.47</v>
      </c>
      <c r="M23" s="2">
        <f t="shared" si="2"/>
        <v>13196451.82</v>
      </c>
      <c r="N23" s="8">
        <v>0</v>
      </c>
      <c r="O23" s="2">
        <f t="shared" si="1"/>
        <v>13196451.82</v>
      </c>
    </row>
    <row r="24" spans="1:15" x14ac:dyDescent="0.2">
      <c r="A24" s="18"/>
      <c r="B24" s="10" t="s">
        <v>6</v>
      </c>
      <c r="C24" s="10" t="s">
        <v>27</v>
      </c>
      <c r="D24" s="8">
        <v>6305912.8899999997</v>
      </c>
      <c r="E24" s="8">
        <v>387488.48</v>
      </c>
      <c r="F24" s="8">
        <v>12819881.390000001</v>
      </c>
      <c r="G24" s="8">
        <v>25594267.760000002</v>
      </c>
      <c r="H24" s="8">
        <v>1612257.75</v>
      </c>
      <c r="I24" s="8">
        <v>8958.0300000000007</v>
      </c>
      <c r="J24" s="8">
        <v>0</v>
      </c>
      <c r="K24" s="8">
        <v>0</v>
      </c>
      <c r="L24" s="8">
        <v>26136.93</v>
      </c>
      <c r="M24" s="2">
        <f t="shared" si="2"/>
        <v>46754903.229999997</v>
      </c>
      <c r="N24" s="8">
        <v>0</v>
      </c>
      <c r="O24" s="2">
        <f t="shared" si="1"/>
        <v>46754903.229999997</v>
      </c>
    </row>
    <row r="25" spans="1:15" x14ac:dyDescent="0.2">
      <c r="A25" s="18"/>
      <c r="B25" s="10" t="s">
        <v>7</v>
      </c>
      <c r="C25" s="10" t="s">
        <v>28</v>
      </c>
      <c r="D25" s="8">
        <v>3925871</v>
      </c>
      <c r="E25" s="8">
        <v>2933617.01</v>
      </c>
      <c r="F25" s="8">
        <v>35387497.369999997</v>
      </c>
      <c r="G25" s="8">
        <v>48597926.490000002</v>
      </c>
      <c r="H25" s="8">
        <v>390654</v>
      </c>
      <c r="I25" s="8">
        <v>0</v>
      </c>
      <c r="J25" s="8">
        <v>0</v>
      </c>
      <c r="K25" s="8">
        <v>0</v>
      </c>
      <c r="L25" s="8">
        <v>0</v>
      </c>
      <c r="M25" s="2">
        <f t="shared" si="2"/>
        <v>91235565.870000005</v>
      </c>
      <c r="N25" s="8">
        <v>0</v>
      </c>
      <c r="O25" s="2">
        <f t="shared" si="1"/>
        <v>91235565.870000005</v>
      </c>
    </row>
    <row r="26" spans="1:15" x14ac:dyDescent="0.2">
      <c r="A26" s="18"/>
      <c r="B26" s="10" t="s">
        <v>8</v>
      </c>
      <c r="C26" s="10" t="s">
        <v>29</v>
      </c>
      <c r="D26" s="3">
        <f t="shared" ref="D26:L26" si="6">D27+D28+D29+D30+D31+D32+D33</f>
        <v>21283969.009999998</v>
      </c>
      <c r="E26" s="3">
        <f t="shared" si="6"/>
        <v>285202.26</v>
      </c>
      <c r="F26" s="3">
        <f t="shared" si="6"/>
        <v>45598527.109999999</v>
      </c>
      <c r="G26" s="3">
        <f t="shared" si="6"/>
        <v>72756915.410000011</v>
      </c>
      <c r="H26" s="3">
        <f t="shared" si="6"/>
        <v>3382109.52</v>
      </c>
      <c r="I26" s="3">
        <f t="shared" si="6"/>
        <v>42095.28</v>
      </c>
      <c r="J26" s="3">
        <f t="shared" si="6"/>
        <v>0</v>
      </c>
      <c r="K26" s="3">
        <f t="shared" si="6"/>
        <v>0</v>
      </c>
      <c r="L26" s="3">
        <f t="shared" si="6"/>
        <v>14732.189999999999</v>
      </c>
      <c r="M26" s="3">
        <f>D26+E26+F26+G26+H26+I26+J26+K26+L26</f>
        <v>143363550.78000003</v>
      </c>
      <c r="N26" s="19">
        <v>0</v>
      </c>
      <c r="O26" s="3">
        <f t="shared" si="1"/>
        <v>143363550.78000003</v>
      </c>
    </row>
    <row r="27" spans="1:15" x14ac:dyDescent="0.2">
      <c r="A27" s="18"/>
      <c r="C27" s="10" t="s">
        <v>10</v>
      </c>
      <c r="D27" s="8">
        <v>19216357.59</v>
      </c>
      <c r="E27" s="8">
        <v>218819.27000000002</v>
      </c>
      <c r="F27" s="8">
        <v>32716120.57</v>
      </c>
      <c r="G27" s="8">
        <v>68137244.150000006</v>
      </c>
      <c r="H27" s="8">
        <v>3034121.1799999997</v>
      </c>
      <c r="I27" s="8">
        <v>42095.28</v>
      </c>
      <c r="J27" s="8">
        <v>0</v>
      </c>
      <c r="K27" s="8">
        <v>0</v>
      </c>
      <c r="L27" s="8">
        <v>14732.189999999999</v>
      </c>
      <c r="M27" s="2">
        <f t="shared" si="2"/>
        <v>123379490.23000002</v>
      </c>
      <c r="N27" s="8">
        <v>0</v>
      </c>
      <c r="O27" s="2">
        <f t="shared" si="1"/>
        <v>123379490.23000002</v>
      </c>
    </row>
    <row r="28" spans="1:15" x14ac:dyDescent="0.2">
      <c r="A28" s="18"/>
      <c r="C28" s="10" t="s">
        <v>11</v>
      </c>
      <c r="D28" s="8">
        <v>1949589.27</v>
      </c>
      <c r="E28" s="8">
        <v>66382.990000000005</v>
      </c>
      <c r="F28" s="8">
        <v>12882406.539999999</v>
      </c>
      <c r="G28" s="8">
        <v>4619671.26</v>
      </c>
      <c r="H28" s="8">
        <v>90966.720000000001</v>
      </c>
      <c r="I28" s="8">
        <v>0</v>
      </c>
      <c r="J28" s="8">
        <v>0</v>
      </c>
      <c r="K28" s="8">
        <v>0</v>
      </c>
      <c r="L28" s="8">
        <v>0</v>
      </c>
      <c r="M28" s="2">
        <f t="shared" si="2"/>
        <v>19609016.779999997</v>
      </c>
      <c r="N28" s="8">
        <v>0</v>
      </c>
      <c r="O28" s="2">
        <f t="shared" si="1"/>
        <v>19609016.779999997</v>
      </c>
    </row>
    <row r="29" spans="1:15" x14ac:dyDescent="0.2">
      <c r="A29" s="18"/>
      <c r="C29" s="14" t="s">
        <v>73</v>
      </c>
      <c r="D29" s="8">
        <v>118022.15</v>
      </c>
      <c r="E29" s="8">
        <v>0</v>
      </c>
      <c r="F29" s="8">
        <v>0</v>
      </c>
      <c r="G29" s="8">
        <v>0</v>
      </c>
      <c r="H29" s="8">
        <v>257021.62</v>
      </c>
      <c r="I29" s="8">
        <v>0</v>
      </c>
      <c r="J29" s="8">
        <v>0</v>
      </c>
      <c r="K29" s="8">
        <v>0</v>
      </c>
      <c r="L29" s="8">
        <v>0</v>
      </c>
      <c r="M29" s="2">
        <f t="shared" si="2"/>
        <v>375043.77</v>
      </c>
      <c r="N29" s="8">
        <v>0</v>
      </c>
      <c r="O29" s="2">
        <f t="shared" si="1"/>
        <v>375043.77</v>
      </c>
    </row>
    <row r="30" spans="1:15" x14ac:dyDescent="0.2">
      <c r="A30" s="18"/>
      <c r="C30" s="10" t="s">
        <v>30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2">
        <f t="shared" si="2"/>
        <v>0</v>
      </c>
      <c r="N30" s="8">
        <v>0</v>
      </c>
      <c r="O30" s="2">
        <f t="shared" si="1"/>
        <v>0</v>
      </c>
    </row>
    <row r="31" spans="1:15" x14ac:dyDescent="0.2">
      <c r="A31" s="18"/>
      <c r="C31" s="10" t="s">
        <v>31</v>
      </c>
      <c r="D31" s="8"/>
      <c r="E31" s="8"/>
      <c r="F31" s="8"/>
      <c r="G31" s="8"/>
      <c r="H31" s="8"/>
      <c r="I31" s="8"/>
      <c r="J31" s="8"/>
      <c r="K31" s="8"/>
      <c r="L31" s="8"/>
      <c r="M31" s="2">
        <f t="shared" si="2"/>
        <v>0</v>
      </c>
      <c r="N31" s="8">
        <v>0</v>
      </c>
      <c r="O31" s="2">
        <f t="shared" si="1"/>
        <v>0</v>
      </c>
    </row>
    <row r="32" spans="1:15" x14ac:dyDescent="0.2">
      <c r="A32" s="18"/>
      <c r="C32" s="10" t="s">
        <v>32</v>
      </c>
      <c r="D32" s="8"/>
      <c r="E32" s="8"/>
      <c r="F32" s="8"/>
      <c r="G32" s="8"/>
      <c r="H32" s="8"/>
      <c r="I32" s="8"/>
      <c r="J32" s="8"/>
      <c r="K32" s="8"/>
      <c r="L32" s="8"/>
      <c r="M32" s="2">
        <f t="shared" si="2"/>
        <v>0</v>
      </c>
      <c r="N32" s="8">
        <v>0</v>
      </c>
      <c r="O32" s="2">
        <f t="shared" si="1"/>
        <v>0</v>
      </c>
    </row>
    <row r="33" spans="1:16" x14ac:dyDescent="0.2">
      <c r="A33" s="18"/>
      <c r="C33" s="10" t="s">
        <v>33</v>
      </c>
      <c r="D33" s="8"/>
      <c r="E33" s="8"/>
      <c r="F33" s="8"/>
      <c r="G33" s="8"/>
      <c r="H33" s="8"/>
      <c r="I33" s="8"/>
      <c r="J33" s="8"/>
      <c r="K33" s="8"/>
      <c r="L33" s="8"/>
      <c r="M33" s="2">
        <f t="shared" si="2"/>
        <v>0</v>
      </c>
      <c r="N33" s="8">
        <v>0</v>
      </c>
      <c r="O33" s="2">
        <f t="shared" si="1"/>
        <v>0</v>
      </c>
    </row>
    <row r="34" spans="1:16" x14ac:dyDescent="0.2">
      <c r="A34" s="18"/>
      <c r="B34" s="10" t="s">
        <v>15</v>
      </c>
      <c r="C34" s="10" t="s">
        <v>34</v>
      </c>
      <c r="D34" s="8">
        <v>0</v>
      </c>
      <c r="E34" s="8">
        <v>0</v>
      </c>
      <c r="F34" s="8">
        <v>0</v>
      </c>
      <c r="G34" s="8">
        <v>1276468.6100000001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2">
        <f t="shared" si="2"/>
        <v>1276468.6100000001</v>
      </c>
      <c r="N34" s="8">
        <v>0</v>
      </c>
      <c r="O34" s="2">
        <f t="shared" si="1"/>
        <v>1276468.6100000001</v>
      </c>
    </row>
    <row r="35" spans="1:16" s="17" customFormat="1" x14ac:dyDescent="0.2">
      <c r="A35" s="21" t="s">
        <v>35</v>
      </c>
      <c r="B35" s="11"/>
      <c r="C35" s="22" t="s">
        <v>36</v>
      </c>
      <c r="D35" s="4">
        <f t="shared" ref="D35:O35" si="7">D3-D22</f>
        <v>13844858.660000004</v>
      </c>
      <c r="E35" s="4">
        <f t="shared" si="7"/>
        <v>-2231045.5199999996</v>
      </c>
      <c r="F35" s="4">
        <f t="shared" si="7"/>
        <v>-6816185.9299999923</v>
      </c>
      <c r="G35" s="4">
        <f t="shared" si="7"/>
        <v>26613824.469999969</v>
      </c>
      <c r="H35" s="4">
        <f t="shared" si="7"/>
        <v>3655527.1300000008</v>
      </c>
      <c r="I35" s="4">
        <f t="shared" si="7"/>
        <v>133528.64000000001</v>
      </c>
      <c r="J35" s="4">
        <f t="shared" si="7"/>
        <v>0</v>
      </c>
      <c r="K35" s="4">
        <f t="shared" si="7"/>
        <v>0</v>
      </c>
      <c r="L35" s="4">
        <f t="shared" si="7"/>
        <v>38961.339999999997</v>
      </c>
      <c r="M35" s="4">
        <f t="shared" si="7"/>
        <v>35239468.790000021</v>
      </c>
      <c r="N35" s="4">
        <f t="shared" si="7"/>
        <v>0</v>
      </c>
      <c r="O35" s="4">
        <f t="shared" si="7"/>
        <v>35239468.790000021</v>
      </c>
    </row>
    <row r="36" spans="1:16" x14ac:dyDescent="0.2">
      <c r="A36" s="16"/>
      <c r="B36" s="17"/>
      <c r="C36" s="20"/>
      <c r="D36" s="23"/>
      <c r="E36" s="23"/>
      <c r="F36" s="23"/>
      <c r="G36" s="23"/>
      <c r="H36" s="23"/>
      <c r="I36" s="23"/>
      <c r="J36" s="23"/>
      <c r="K36" s="23"/>
      <c r="L36" s="23"/>
      <c r="M36" s="5"/>
      <c r="N36" s="24"/>
      <c r="O36" s="5"/>
    </row>
    <row r="37" spans="1:16" x14ac:dyDescent="0.2">
      <c r="A37" s="18"/>
      <c r="C37" s="20"/>
      <c r="D37" s="23"/>
      <c r="E37" s="23"/>
      <c r="F37" s="23"/>
      <c r="G37" s="23"/>
      <c r="H37" s="23"/>
      <c r="I37" s="23"/>
      <c r="J37" s="23"/>
      <c r="K37" s="23"/>
      <c r="L37" s="23"/>
      <c r="M37" s="5"/>
      <c r="N37" s="24"/>
      <c r="O37" s="5"/>
    </row>
    <row r="38" spans="1:16" x14ac:dyDescent="0.2">
      <c r="A38" s="1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6" x14ac:dyDescent="0.2">
      <c r="A39" s="18" t="s">
        <v>41</v>
      </c>
      <c r="C39" s="20" t="s">
        <v>42</v>
      </c>
      <c r="D39" s="25"/>
      <c r="E39" s="25"/>
      <c r="F39" s="25"/>
      <c r="G39" s="26"/>
      <c r="H39" s="25"/>
      <c r="I39" s="25"/>
      <c r="J39" s="25"/>
      <c r="K39" s="25"/>
      <c r="L39" s="25"/>
      <c r="M39" s="3">
        <f>M40+M41+M42+M43+M44+M45</f>
        <v>55130581.639999993</v>
      </c>
      <c r="N39" s="7">
        <f>N40+N41+N42+N43+N44+N45</f>
        <v>0</v>
      </c>
      <c r="O39" s="3">
        <f>O40+O41+O42+O43+O44+O45</f>
        <v>55130581.639999993</v>
      </c>
      <c r="P39" s="35"/>
    </row>
    <row r="40" spans="1:16" s="29" customFormat="1" x14ac:dyDescent="0.2">
      <c r="A40" s="18"/>
      <c r="B40" s="10" t="s">
        <v>2</v>
      </c>
      <c r="C40" s="10" t="s">
        <v>43</v>
      </c>
      <c r="D40" s="6"/>
      <c r="E40" s="6"/>
      <c r="F40" s="6"/>
      <c r="G40" s="27"/>
      <c r="H40" s="6"/>
      <c r="I40" s="6"/>
      <c r="J40" s="6"/>
      <c r="K40" s="6"/>
      <c r="L40" s="6"/>
      <c r="M40" s="8">
        <v>46370988.289999999</v>
      </c>
      <c r="N40" s="8"/>
      <c r="O40" s="8">
        <v>46370988.289999999</v>
      </c>
      <c r="P40" s="36"/>
    </row>
    <row r="41" spans="1:16" s="29" customFormat="1" x14ac:dyDescent="0.2">
      <c r="A41" s="28"/>
      <c r="B41" s="29" t="s">
        <v>6</v>
      </c>
      <c r="C41" s="29" t="s">
        <v>44</v>
      </c>
      <c r="D41" s="30"/>
      <c r="E41" s="30"/>
      <c r="F41" s="30"/>
      <c r="G41" s="31"/>
      <c r="H41" s="30"/>
      <c r="I41" s="30"/>
      <c r="J41" s="30"/>
      <c r="K41" s="30"/>
      <c r="L41" s="30"/>
      <c r="M41" s="8">
        <v>8629776.8300000001</v>
      </c>
      <c r="N41" s="32"/>
      <c r="O41" s="8">
        <v>8629776.8300000001</v>
      </c>
      <c r="P41" s="36"/>
    </row>
    <row r="42" spans="1:16" x14ac:dyDescent="0.2">
      <c r="A42" s="28"/>
      <c r="B42" s="29" t="s">
        <v>7</v>
      </c>
      <c r="C42" s="29" t="s">
        <v>45</v>
      </c>
      <c r="D42" s="30"/>
      <c r="E42" s="30"/>
      <c r="F42" s="30"/>
      <c r="G42" s="31"/>
      <c r="H42" s="30"/>
      <c r="I42" s="30"/>
      <c r="J42" s="30"/>
      <c r="K42" s="30"/>
      <c r="L42" s="30"/>
      <c r="M42" s="8">
        <v>0</v>
      </c>
      <c r="N42" s="32"/>
      <c r="O42" s="8">
        <v>0</v>
      </c>
      <c r="P42" s="35"/>
    </row>
    <row r="43" spans="1:16" x14ac:dyDescent="0.2">
      <c r="A43" s="18"/>
      <c r="B43" s="10" t="s">
        <v>8</v>
      </c>
      <c r="C43" s="10" t="s">
        <v>46</v>
      </c>
      <c r="D43" s="6"/>
      <c r="E43" s="6"/>
      <c r="F43" s="6"/>
      <c r="G43" s="27"/>
      <c r="H43" s="6"/>
      <c r="I43" s="6"/>
      <c r="J43" s="6"/>
      <c r="K43" s="6"/>
      <c r="L43" s="6"/>
      <c r="M43" s="8">
        <v>108535.11</v>
      </c>
      <c r="N43" s="8"/>
      <c r="O43" s="8">
        <v>108535.11</v>
      </c>
      <c r="P43" s="35"/>
    </row>
    <row r="44" spans="1:16" x14ac:dyDescent="0.2">
      <c r="A44" s="18"/>
      <c r="B44" s="10" t="s">
        <v>15</v>
      </c>
      <c r="C44" s="10" t="s">
        <v>47</v>
      </c>
      <c r="D44" s="6"/>
      <c r="E44" s="6"/>
      <c r="F44" s="6"/>
      <c r="G44" s="27"/>
      <c r="H44" s="6"/>
      <c r="I44" s="6"/>
      <c r="J44" s="6"/>
      <c r="K44" s="6"/>
      <c r="L44" s="6"/>
      <c r="M44" s="8"/>
      <c r="N44" s="8"/>
      <c r="O44" s="8"/>
      <c r="P44" s="35"/>
    </row>
    <row r="45" spans="1:16" x14ac:dyDescent="0.2">
      <c r="A45" s="18"/>
      <c r="B45" s="10" t="s">
        <v>22</v>
      </c>
      <c r="C45" s="10" t="s">
        <v>34</v>
      </c>
      <c r="D45" s="6"/>
      <c r="E45" s="6"/>
      <c r="F45" s="6"/>
      <c r="G45" s="27"/>
      <c r="H45" s="6"/>
      <c r="I45" s="6"/>
      <c r="J45" s="6"/>
      <c r="K45" s="6"/>
      <c r="L45" s="6"/>
      <c r="M45" s="8">
        <f>13538.5+7742.91</f>
        <v>21281.41</v>
      </c>
      <c r="N45" s="8"/>
      <c r="O45" s="8">
        <f>13538.5+7742.91</f>
        <v>21281.41</v>
      </c>
      <c r="P45" s="35"/>
    </row>
    <row r="46" spans="1:16" x14ac:dyDescent="0.2">
      <c r="A46" s="18" t="s">
        <v>48</v>
      </c>
      <c r="C46" s="20" t="s">
        <v>49</v>
      </c>
      <c r="D46" s="25"/>
      <c r="E46" s="25"/>
      <c r="F46" s="25"/>
      <c r="G46" s="26"/>
      <c r="H46" s="25"/>
      <c r="I46" s="25"/>
      <c r="J46" s="25"/>
      <c r="K46" s="25"/>
      <c r="L46" s="25"/>
      <c r="M46" s="3">
        <f>M47+M48+M49+M50+M51+M52</f>
        <v>23783305.229999997</v>
      </c>
      <c r="N46" s="3">
        <f>N47+N48+N49+N50+N51+N52</f>
        <v>0</v>
      </c>
      <c r="O46" s="3">
        <f>O47+O48+O49+O50+O51+O52</f>
        <v>23783305.229999997</v>
      </c>
      <c r="P46" s="35"/>
    </row>
    <row r="47" spans="1:16" s="29" customFormat="1" x14ac:dyDescent="0.2">
      <c r="A47" s="18"/>
      <c r="B47" s="10" t="s">
        <v>2</v>
      </c>
      <c r="C47" s="10" t="s">
        <v>50</v>
      </c>
      <c r="D47" s="6"/>
      <c r="E47" s="6"/>
      <c r="F47" s="6"/>
      <c r="G47" s="6"/>
      <c r="H47" s="6"/>
      <c r="I47" s="6"/>
      <c r="J47" s="6"/>
      <c r="K47" s="6"/>
      <c r="L47" s="6"/>
      <c r="M47" s="8">
        <v>4668639.67</v>
      </c>
      <c r="N47" s="8"/>
      <c r="O47" s="8">
        <v>4668639.67</v>
      </c>
      <c r="P47" s="36"/>
    </row>
    <row r="48" spans="1:16" x14ac:dyDescent="0.2">
      <c r="A48" s="28"/>
      <c r="B48" s="29" t="s">
        <v>6</v>
      </c>
      <c r="C48" s="29" t="s">
        <v>51</v>
      </c>
      <c r="D48" s="30"/>
      <c r="E48" s="30"/>
      <c r="F48" s="30"/>
      <c r="G48" s="30"/>
      <c r="H48" s="30"/>
      <c r="I48" s="30"/>
      <c r="J48" s="30"/>
      <c r="K48" s="30"/>
      <c r="L48" s="30"/>
      <c r="M48" s="8">
        <v>0</v>
      </c>
      <c r="N48" s="8"/>
      <c r="O48" s="8">
        <v>0</v>
      </c>
      <c r="P48" s="35"/>
    </row>
    <row r="49" spans="1:16" x14ac:dyDescent="0.2">
      <c r="A49" s="18"/>
      <c r="B49" s="10" t="s">
        <v>7</v>
      </c>
      <c r="C49" s="10" t="s">
        <v>52</v>
      </c>
      <c r="D49" s="6"/>
      <c r="E49" s="6"/>
      <c r="F49" s="6"/>
      <c r="G49" s="6"/>
      <c r="H49" s="6"/>
      <c r="I49" s="6"/>
      <c r="J49" s="6"/>
      <c r="K49" s="6"/>
      <c r="L49" s="6"/>
      <c r="M49" s="8">
        <v>0</v>
      </c>
      <c r="N49" s="8"/>
      <c r="O49" s="8">
        <v>0</v>
      </c>
      <c r="P49" s="35"/>
    </row>
    <row r="50" spans="1:16" x14ac:dyDescent="0.2">
      <c r="A50" s="18"/>
      <c r="B50" s="10" t="s">
        <v>8</v>
      </c>
      <c r="C50" s="10" t="s">
        <v>53</v>
      </c>
      <c r="D50" s="6"/>
      <c r="E50" s="6"/>
      <c r="F50" s="6"/>
      <c r="G50" s="6"/>
      <c r="H50" s="6"/>
      <c r="I50" s="6"/>
      <c r="J50" s="6"/>
      <c r="K50" s="6"/>
      <c r="L50" s="6"/>
      <c r="M50" s="8">
        <v>0</v>
      </c>
      <c r="N50" s="8"/>
      <c r="O50" s="8">
        <v>0</v>
      </c>
      <c r="P50" s="35"/>
    </row>
    <row r="51" spans="1:16" x14ac:dyDescent="0.2">
      <c r="A51" s="18"/>
      <c r="B51" s="10" t="s">
        <v>15</v>
      </c>
      <c r="C51" s="10" t="s">
        <v>54</v>
      </c>
      <c r="D51" s="6"/>
      <c r="E51" s="6"/>
      <c r="F51" s="6"/>
      <c r="G51" s="6"/>
      <c r="H51" s="6"/>
      <c r="I51" s="6"/>
      <c r="J51" s="6"/>
      <c r="K51" s="6"/>
      <c r="L51" s="6"/>
      <c r="M51" s="8">
        <v>18742718.77</v>
      </c>
      <c r="N51" s="8"/>
      <c r="O51" s="8">
        <v>18742718.77</v>
      </c>
      <c r="P51" s="35"/>
    </row>
    <row r="52" spans="1:16" x14ac:dyDescent="0.2">
      <c r="A52" s="18"/>
      <c r="B52" s="10" t="s">
        <v>22</v>
      </c>
      <c r="C52" s="10" t="s">
        <v>23</v>
      </c>
      <c r="D52" s="6"/>
      <c r="E52" s="6"/>
      <c r="F52" s="6"/>
      <c r="G52" s="6"/>
      <c r="H52" s="6"/>
      <c r="I52" s="6"/>
      <c r="J52" s="6"/>
      <c r="K52" s="6"/>
      <c r="L52" s="6"/>
      <c r="M52" s="8">
        <v>371946.79</v>
      </c>
      <c r="N52" s="8"/>
      <c r="O52" s="8">
        <v>371946.79</v>
      </c>
      <c r="P52" s="35"/>
    </row>
    <row r="53" spans="1:16" x14ac:dyDescent="0.2">
      <c r="A53" s="18" t="s">
        <v>55</v>
      </c>
      <c r="C53" s="20" t="s">
        <v>56</v>
      </c>
      <c r="D53" s="25"/>
      <c r="E53" s="25"/>
      <c r="F53" s="25"/>
      <c r="G53" s="25"/>
      <c r="H53" s="25"/>
      <c r="I53" s="25"/>
      <c r="J53" s="25"/>
      <c r="K53" s="25"/>
      <c r="L53" s="25"/>
      <c r="M53" s="3">
        <f>M54+M55+M56</f>
        <v>6790828.4000000004</v>
      </c>
      <c r="N53" s="3">
        <f>N54+N55+N56</f>
        <v>0</v>
      </c>
      <c r="O53" s="3">
        <f>O54+O55+O56</f>
        <v>6790828.4000000004</v>
      </c>
      <c r="P53" s="35"/>
    </row>
    <row r="54" spans="1:16" s="29" customFormat="1" x14ac:dyDescent="0.2">
      <c r="A54" s="18"/>
      <c r="B54" s="10" t="s">
        <v>2</v>
      </c>
      <c r="C54" s="10" t="s">
        <v>57</v>
      </c>
      <c r="D54" s="6"/>
      <c r="E54" s="6"/>
      <c r="F54" s="6"/>
      <c r="G54" s="6"/>
      <c r="H54" s="6"/>
      <c r="I54" s="6"/>
      <c r="J54" s="6"/>
      <c r="K54" s="6"/>
      <c r="L54" s="6"/>
      <c r="M54" s="8"/>
      <c r="N54" s="8"/>
      <c r="O54" s="8"/>
      <c r="P54" s="36"/>
    </row>
    <row r="55" spans="1:16" x14ac:dyDescent="0.2">
      <c r="A55" s="28"/>
      <c r="B55" s="29" t="s">
        <v>6</v>
      </c>
      <c r="C55" s="29" t="s">
        <v>58</v>
      </c>
      <c r="D55" s="30"/>
      <c r="E55" s="30"/>
      <c r="F55" s="30"/>
      <c r="G55" s="30"/>
      <c r="H55" s="30"/>
      <c r="I55" s="30"/>
      <c r="J55" s="30"/>
      <c r="K55" s="30"/>
      <c r="L55" s="30"/>
      <c r="M55" s="8"/>
      <c r="N55" s="8"/>
      <c r="O55" s="8"/>
      <c r="P55" s="35"/>
    </row>
    <row r="56" spans="1:16" x14ac:dyDescent="0.2">
      <c r="A56" s="18"/>
      <c r="B56" s="10" t="s">
        <v>7</v>
      </c>
      <c r="C56" s="10" t="s">
        <v>59</v>
      </c>
      <c r="D56" s="6"/>
      <c r="E56" s="6"/>
      <c r="F56" s="6"/>
      <c r="G56" s="6"/>
      <c r="H56" s="6"/>
      <c r="I56" s="6"/>
      <c r="J56" s="6"/>
      <c r="K56" s="6"/>
      <c r="L56" s="6"/>
      <c r="M56" s="8">
        <v>6790828.4000000004</v>
      </c>
      <c r="N56" s="8"/>
      <c r="O56" s="8">
        <v>6790828.4000000004</v>
      </c>
      <c r="P56" s="35"/>
    </row>
    <row r="57" spans="1:16" x14ac:dyDescent="0.2">
      <c r="A57" s="61" t="s">
        <v>60</v>
      </c>
      <c r="B57" s="61"/>
      <c r="C57" s="61"/>
      <c r="D57" s="61"/>
      <c r="E57" s="4"/>
      <c r="F57" s="4"/>
      <c r="G57" s="4"/>
      <c r="H57" s="4"/>
      <c r="I57" s="4"/>
      <c r="J57" s="4"/>
      <c r="K57" s="4"/>
      <c r="L57" s="4"/>
      <c r="M57" s="9">
        <f>M35-M39+M46-M53</f>
        <v>-2898636.0199999753</v>
      </c>
      <c r="N57" s="9">
        <f>N35-N39+N46-N53</f>
        <v>0</v>
      </c>
      <c r="O57" s="9">
        <f>O35-O39+O46-O53</f>
        <v>-2898636.0199999753</v>
      </c>
      <c r="P57" s="35"/>
    </row>
    <row r="58" spans="1:16" x14ac:dyDescent="0.2">
      <c r="A58" s="37" t="s">
        <v>68</v>
      </c>
    </row>
    <row r="59" spans="1:16" x14ac:dyDescent="0.2">
      <c r="A59" s="37" t="s">
        <v>69</v>
      </c>
      <c r="M59" s="10">
        <v>-2898636.0199999753</v>
      </c>
      <c r="O59" s="10">
        <v>-2898636.0199999753</v>
      </c>
      <c r="P59" s="35"/>
    </row>
    <row r="60" spans="1:16" x14ac:dyDescent="0.2">
      <c r="A60" s="38" t="s">
        <v>70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1:16" x14ac:dyDescent="0.2">
      <c r="A61" s="39" t="s">
        <v>71</v>
      </c>
      <c r="M61" s="20">
        <f>M57-M60</f>
        <v>-2898636.0199999753</v>
      </c>
      <c r="O61" s="20">
        <f>O57-O60</f>
        <v>-2898636.0199999753</v>
      </c>
    </row>
  </sheetData>
  <mergeCells count="14">
    <mergeCell ref="B3:C3"/>
    <mergeCell ref="A57:D57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7FB22007-5CD8-4053-B6C7-0D2108CFE058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6D639-B329-423F-8230-869F13F604B0}">
  <dimension ref="A1:P61"/>
  <sheetViews>
    <sheetView topLeftCell="A25" workbookViewId="0">
      <selection activeCell="O59" sqref="O59"/>
    </sheetView>
  </sheetViews>
  <sheetFormatPr defaultRowHeight="12.75" x14ac:dyDescent="0.2"/>
  <cols>
    <col min="1" max="1" width="5.42578125" style="10" customWidth="1"/>
    <col min="2" max="2" width="2.42578125" style="10" customWidth="1"/>
    <col min="3" max="3" width="29.42578125" style="10" customWidth="1"/>
    <col min="4" max="4" width="15.5703125" style="10" customWidth="1"/>
    <col min="5" max="5" width="12.85546875" style="10" bestFit="1" customWidth="1"/>
    <col min="6" max="6" width="13.85546875" style="10" bestFit="1" customWidth="1"/>
    <col min="7" max="8" width="14" style="10" bestFit="1" customWidth="1"/>
    <col min="9" max="9" width="13.28515625" style="10" bestFit="1" customWidth="1"/>
    <col min="10" max="11" width="9.28515625" style="10" bestFit="1" customWidth="1"/>
    <col min="12" max="12" width="10.28515625" style="10" bestFit="1" customWidth="1"/>
    <col min="13" max="13" width="13.7109375" style="10" customWidth="1"/>
    <col min="14" max="14" width="11.140625" style="10" customWidth="1"/>
    <col min="15" max="15" width="19.42578125" style="10" customWidth="1"/>
    <col min="16" max="18" width="9.140625" style="10"/>
    <col min="19" max="19" width="11.7109375" style="10" bestFit="1" customWidth="1"/>
    <col min="20" max="16384" width="9.140625" style="10"/>
  </cols>
  <sheetData>
    <row r="1" spans="1:15" s="14" customFormat="1" x14ac:dyDescent="0.2">
      <c r="A1" s="13"/>
      <c r="C1" s="15" t="s">
        <v>109</v>
      </c>
      <c r="D1" s="62" t="s">
        <v>37</v>
      </c>
      <c r="E1" s="62" t="s">
        <v>38</v>
      </c>
      <c r="F1" s="62" t="s">
        <v>75</v>
      </c>
      <c r="G1" s="62" t="s">
        <v>74</v>
      </c>
      <c r="H1" s="62" t="s">
        <v>39</v>
      </c>
      <c r="I1" s="62" t="s">
        <v>40</v>
      </c>
      <c r="J1" s="62" t="s">
        <v>61</v>
      </c>
      <c r="K1" s="62" t="s">
        <v>66</v>
      </c>
      <c r="L1" s="62" t="s">
        <v>62</v>
      </c>
      <c r="M1" s="62" t="s">
        <v>63</v>
      </c>
      <c r="N1" s="62" t="s">
        <v>64</v>
      </c>
      <c r="O1" s="62" t="s">
        <v>65</v>
      </c>
    </row>
    <row r="2" spans="1:15" s="14" customFormat="1" x14ac:dyDescent="0.2">
      <c r="A2" s="13"/>
      <c r="B2" s="13"/>
      <c r="C2" s="33" t="s">
        <v>67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s="17" customFormat="1" x14ac:dyDescent="0.2">
      <c r="A3" s="13" t="s">
        <v>1</v>
      </c>
      <c r="B3" s="63" t="s">
        <v>0</v>
      </c>
      <c r="C3" s="63"/>
      <c r="D3" s="1">
        <f t="shared" ref="D3:N3" si="0">D4+D5+D6+D7+D14+D21</f>
        <v>2022800.7399999998</v>
      </c>
      <c r="E3" s="1">
        <f t="shared" si="0"/>
        <v>0</v>
      </c>
      <c r="F3" s="1">
        <f t="shared" si="0"/>
        <v>260448656.27999997</v>
      </c>
      <c r="G3" s="1">
        <f t="shared" si="0"/>
        <v>858326.97199999995</v>
      </c>
      <c r="H3" s="1">
        <f t="shared" si="0"/>
        <v>3840729.4499999997</v>
      </c>
      <c r="I3" s="1">
        <f t="shared" si="0"/>
        <v>0</v>
      </c>
      <c r="J3" s="1">
        <f t="shared" si="0"/>
        <v>0</v>
      </c>
      <c r="K3" s="1">
        <f t="shared" si="0"/>
        <v>0</v>
      </c>
      <c r="L3" s="1">
        <f t="shared" si="0"/>
        <v>0</v>
      </c>
      <c r="M3" s="1">
        <f>D3+E3+F3+G3+H3+I3+J3+K3+L3</f>
        <v>267170513.44199997</v>
      </c>
      <c r="N3" s="1">
        <f t="shared" si="0"/>
        <v>0</v>
      </c>
      <c r="O3" s="1">
        <f t="shared" ref="O3:O34" si="1">M3+N3</f>
        <v>267170513.44199997</v>
      </c>
    </row>
    <row r="4" spans="1:15" x14ac:dyDescent="0.2">
      <c r="A4" s="16"/>
      <c r="B4" s="17" t="s">
        <v>2</v>
      </c>
      <c r="C4" s="17" t="s">
        <v>4</v>
      </c>
      <c r="D4" s="8">
        <v>958061.53</v>
      </c>
      <c r="E4" s="8"/>
      <c r="F4" s="8">
        <v>170321976.19</v>
      </c>
      <c r="G4" s="8">
        <v>176590.04</v>
      </c>
      <c r="H4" s="8">
        <v>1893567.8</v>
      </c>
      <c r="I4" s="8"/>
      <c r="J4" s="34"/>
      <c r="K4" s="34"/>
      <c r="L4" s="8"/>
      <c r="M4" s="2">
        <f>D4+E4+F4+G4+H4+I4+J4+K4+L4</f>
        <v>173350195.56</v>
      </c>
      <c r="N4" s="8">
        <v>0</v>
      </c>
      <c r="O4" s="2">
        <f t="shared" si="1"/>
        <v>173350195.56</v>
      </c>
    </row>
    <row r="5" spans="1:15" x14ac:dyDescent="0.2">
      <c r="A5" s="18"/>
      <c r="B5" s="10" t="s">
        <v>6</v>
      </c>
      <c r="C5" s="10" t="s">
        <v>3</v>
      </c>
      <c r="D5" s="8">
        <v>119757.92</v>
      </c>
      <c r="E5" s="8"/>
      <c r="F5" s="8">
        <v>21303310.309999999</v>
      </c>
      <c r="G5" s="8">
        <v>22073.79</v>
      </c>
      <c r="H5" s="8">
        <v>202940.19</v>
      </c>
      <c r="I5" s="8"/>
      <c r="J5" s="8"/>
      <c r="K5" s="8"/>
      <c r="L5" s="8"/>
      <c r="M5" s="2">
        <f t="shared" ref="M5:M34" si="2">D5+E5+F5+G5+H5+I5+J5+K5+L5</f>
        <v>21648082.210000001</v>
      </c>
      <c r="N5" s="8">
        <v>0</v>
      </c>
      <c r="O5" s="2">
        <f t="shared" si="1"/>
        <v>21648082.210000001</v>
      </c>
    </row>
    <row r="6" spans="1:15" x14ac:dyDescent="0.2">
      <c r="A6" s="18"/>
      <c r="B6" s="10" t="s">
        <v>7</v>
      </c>
      <c r="C6" s="10" t="s">
        <v>5</v>
      </c>
      <c r="D6" s="8"/>
      <c r="E6" s="8"/>
      <c r="F6" s="8">
        <v>2054681.1</v>
      </c>
      <c r="G6" s="8">
        <v>173096.14</v>
      </c>
      <c r="H6" s="8">
        <v>750000</v>
      </c>
      <c r="I6" s="8"/>
      <c r="J6" s="8"/>
      <c r="K6" s="8"/>
      <c r="L6" s="8"/>
      <c r="M6" s="2">
        <f t="shared" si="2"/>
        <v>2977777.24</v>
      </c>
      <c r="N6" s="8">
        <v>0</v>
      </c>
      <c r="O6" s="2">
        <f t="shared" si="1"/>
        <v>2977777.24</v>
      </c>
    </row>
    <row r="7" spans="1:15" x14ac:dyDescent="0.2">
      <c r="A7" s="18"/>
      <c r="B7" s="10" t="s">
        <v>8</v>
      </c>
      <c r="C7" s="10" t="s">
        <v>9</v>
      </c>
      <c r="D7" s="3">
        <f t="shared" ref="D7:L7" si="3">D8+D9+D10+D11+D12+D13</f>
        <v>439721.32999999996</v>
      </c>
      <c r="E7" s="3">
        <f t="shared" si="3"/>
        <v>0</v>
      </c>
      <c r="F7" s="3">
        <f t="shared" si="3"/>
        <v>29265827.510000002</v>
      </c>
      <c r="G7" s="3">
        <f t="shared" si="3"/>
        <v>201504.33199999999</v>
      </c>
      <c r="H7" s="3">
        <f>H8+H9+H10+H11+H12+H13</f>
        <v>71246.320000000007</v>
      </c>
      <c r="I7" s="3">
        <f t="shared" si="3"/>
        <v>0</v>
      </c>
      <c r="J7" s="3">
        <f t="shared" si="3"/>
        <v>0</v>
      </c>
      <c r="K7" s="3">
        <f t="shared" si="3"/>
        <v>0</v>
      </c>
      <c r="L7" s="3">
        <f t="shared" si="3"/>
        <v>0</v>
      </c>
      <c r="M7" s="3">
        <f>D7+E7+F7+G7+H7+I7+J7+K7+L7</f>
        <v>29978299.491999999</v>
      </c>
      <c r="N7" s="19">
        <v>0</v>
      </c>
      <c r="O7" s="3">
        <f t="shared" si="1"/>
        <v>29978299.491999999</v>
      </c>
    </row>
    <row r="8" spans="1:15" x14ac:dyDescent="0.2">
      <c r="A8" s="18"/>
      <c r="C8" s="10" t="s">
        <v>10</v>
      </c>
      <c r="D8" s="8">
        <v>364900.17</v>
      </c>
      <c r="E8" s="8"/>
      <c r="F8" s="8">
        <v>22724120.420000002</v>
      </c>
      <c r="G8" s="8">
        <v>70413.61</v>
      </c>
      <c r="H8" s="8">
        <v>63708.39</v>
      </c>
      <c r="I8" s="8"/>
      <c r="J8" s="8"/>
      <c r="K8" s="8"/>
      <c r="L8" s="8"/>
      <c r="M8" s="2">
        <f t="shared" si="2"/>
        <v>23223142.590000004</v>
      </c>
      <c r="N8" s="8">
        <v>0</v>
      </c>
      <c r="O8" s="2">
        <f t="shared" si="1"/>
        <v>23223142.590000004</v>
      </c>
    </row>
    <row r="9" spans="1:15" x14ac:dyDescent="0.2">
      <c r="A9" s="18"/>
      <c r="C9" s="10" t="s">
        <v>11</v>
      </c>
      <c r="D9" s="8"/>
      <c r="E9" s="8">
        <v>0</v>
      </c>
      <c r="F9" s="8">
        <v>3141472.65</v>
      </c>
      <c r="G9" s="8">
        <v>124458.50199999999</v>
      </c>
      <c r="H9" s="8"/>
      <c r="I9" s="8"/>
      <c r="J9" s="8"/>
      <c r="K9" s="8"/>
      <c r="L9" s="8"/>
      <c r="M9" s="2">
        <f t="shared" si="2"/>
        <v>3265931.1519999998</v>
      </c>
      <c r="N9" s="8">
        <v>0</v>
      </c>
      <c r="O9" s="2">
        <f t="shared" si="1"/>
        <v>3265931.1519999998</v>
      </c>
    </row>
    <row r="10" spans="1:15" x14ac:dyDescent="0.2">
      <c r="A10" s="18"/>
      <c r="C10" s="10" t="s">
        <v>12</v>
      </c>
      <c r="D10" s="8"/>
      <c r="E10" s="8"/>
      <c r="F10" s="8">
        <v>3400234.44</v>
      </c>
      <c r="G10" s="8"/>
      <c r="H10" s="8"/>
      <c r="I10" s="8"/>
      <c r="J10" s="8"/>
      <c r="K10" s="8"/>
      <c r="L10" s="8"/>
      <c r="M10" s="2">
        <f t="shared" si="2"/>
        <v>3400234.44</v>
      </c>
      <c r="N10" s="8">
        <v>0</v>
      </c>
      <c r="O10" s="2">
        <f t="shared" si="1"/>
        <v>3400234.44</v>
      </c>
    </row>
    <row r="11" spans="1:15" x14ac:dyDescent="0.2">
      <c r="A11" s="18"/>
      <c r="C11" s="10" t="s">
        <v>13</v>
      </c>
      <c r="D11" s="8"/>
      <c r="E11" s="8"/>
      <c r="F11" s="8"/>
      <c r="G11" s="8"/>
      <c r="H11" s="8"/>
      <c r="I11" s="8"/>
      <c r="J11" s="8"/>
      <c r="K11" s="8"/>
      <c r="L11" s="8"/>
      <c r="M11" s="2">
        <f t="shared" si="2"/>
        <v>0</v>
      </c>
      <c r="N11" s="8">
        <v>0</v>
      </c>
      <c r="O11" s="2">
        <f t="shared" si="1"/>
        <v>0</v>
      </c>
    </row>
    <row r="12" spans="1:15" x14ac:dyDescent="0.2">
      <c r="A12" s="18"/>
      <c r="C12" s="10" t="s">
        <v>14</v>
      </c>
      <c r="D12" s="8"/>
      <c r="E12" s="8"/>
      <c r="F12" s="8"/>
      <c r="G12" s="8"/>
      <c r="H12" s="8"/>
      <c r="I12" s="8"/>
      <c r="J12" s="8"/>
      <c r="K12" s="8"/>
      <c r="L12" s="8"/>
      <c r="M12" s="2">
        <f t="shared" si="2"/>
        <v>0</v>
      </c>
      <c r="N12" s="8">
        <v>0</v>
      </c>
      <c r="O12" s="2">
        <f t="shared" si="1"/>
        <v>0</v>
      </c>
    </row>
    <row r="13" spans="1:15" x14ac:dyDescent="0.2">
      <c r="A13" s="18"/>
      <c r="C13" s="14" t="s">
        <v>76</v>
      </c>
      <c r="D13" s="8">
        <v>74821.16</v>
      </c>
      <c r="E13" s="8"/>
      <c r="F13" s="8"/>
      <c r="G13" s="8">
        <v>6632.22</v>
      </c>
      <c r="H13" s="8">
        <v>7537.93</v>
      </c>
      <c r="I13" s="8"/>
      <c r="J13" s="8"/>
      <c r="K13" s="8"/>
      <c r="L13" s="8"/>
      <c r="M13" s="2">
        <f t="shared" si="2"/>
        <v>88991.31</v>
      </c>
      <c r="N13" s="8">
        <v>0</v>
      </c>
      <c r="O13" s="2">
        <f t="shared" si="1"/>
        <v>88991.31</v>
      </c>
    </row>
    <row r="14" spans="1:15" x14ac:dyDescent="0.2">
      <c r="A14" s="18"/>
      <c r="B14" s="10" t="s">
        <v>15</v>
      </c>
      <c r="C14" s="10" t="s">
        <v>16</v>
      </c>
      <c r="D14" s="3">
        <f t="shared" ref="D14:L14" si="4">D15+D16+D17+D18+D19+D20</f>
        <v>387188.34</v>
      </c>
      <c r="E14" s="3">
        <f t="shared" si="4"/>
        <v>0</v>
      </c>
      <c r="F14" s="3">
        <f t="shared" si="4"/>
        <v>22375091.379999999</v>
      </c>
      <c r="G14" s="3">
        <f t="shared" si="4"/>
        <v>157143.33000000002</v>
      </c>
      <c r="H14" s="3">
        <f t="shared" si="4"/>
        <v>459379.57</v>
      </c>
      <c r="I14" s="3">
        <f t="shared" si="4"/>
        <v>0</v>
      </c>
      <c r="J14" s="3">
        <f t="shared" si="4"/>
        <v>0</v>
      </c>
      <c r="K14" s="3">
        <f t="shared" si="4"/>
        <v>0</v>
      </c>
      <c r="L14" s="3">
        <f t="shared" si="4"/>
        <v>0</v>
      </c>
      <c r="M14" s="3">
        <f>D14+E14+F14+G14+H14+I14+J14+K14+L14</f>
        <v>23378802.619999997</v>
      </c>
      <c r="N14" s="19">
        <v>0</v>
      </c>
      <c r="O14" s="3">
        <f t="shared" si="1"/>
        <v>23378802.619999997</v>
      </c>
    </row>
    <row r="15" spans="1:15" x14ac:dyDescent="0.2">
      <c r="A15" s="18"/>
      <c r="C15" s="10" t="s">
        <v>17</v>
      </c>
      <c r="D15" s="8">
        <v>387188.34</v>
      </c>
      <c r="E15" s="8"/>
      <c r="F15" s="8">
        <v>16104531.32</v>
      </c>
      <c r="G15" s="8">
        <v>57143.33</v>
      </c>
      <c r="H15" s="8">
        <v>459379.57</v>
      </c>
      <c r="I15" s="8"/>
      <c r="J15" s="8"/>
      <c r="K15" s="8"/>
      <c r="L15" s="8"/>
      <c r="M15" s="2">
        <f t="shared" si="2"/>
        <v>17008242.559999999</v>
      </c>
      <c r="N15" s="8">
        <v>0</v>
      </c>
      <c r="O15" s="2">
        <f t="shared" si="1"/>
        <v>17008242.559999999</v>
      </c>
    </row>
    <row r="16" spans="1:15" x14ac:dyDescent="0.2">
      <c r="A16" s="18"/>
      <c r="C16" s="10" t="s">
        <v>18</v>
      </c>
      <c r="D16" s="8"/>
      <c r="E16" s="8"/>
      <c r="F16" s="8">
        <v>6270560.0599999996</v>
      </c>
      <c r="G16" s="8">
        <v>100000</v>
      </c>
      <c r="H16" s="8"/>
      <c r="I16" s="8"/>
      <c r="J16" s="8"/>
      <c r="K16" s="8"/>
      <c r="L16" s="8"/>
      <c r="M16" s="2">
        <f t="shared" si="2"/>
        <v>6370560.0599999996</v>
      </c>
      <c r="N16" s="8">
        <v>0</v>
      </c>
      <c r="O16" s="2">
        <f t="shared" si="1"/>
        <v>6370560.0599999996</v>
      </c>
    </row>
    <row r="17" spans="1:15" x14ac:dyDescent="0.2">
      <c r="A17" s="18"/>
      <c r="C17" s="10" t="s">
        <v>19</v>
      </c>
      <c r="D17" s="8"/>
      <c r="E17" s="8"/>
      <c r="F17" s="8"/>
      <c r="G17" s="8"/>
      <c r="H17" s="8"/>
      <c r="I17" s="8"/>
      <c r="J17" s="8"/>
      <c r="K17" s="8"/>
      <c r="L17" s="8"/>
      <c r="M17" s="2">
        <f t="shared" si="2"/>
        <v>0</v>
      </c>
      <c r="N17" s="8">
        <v>0</v>
      </c>
      <c r="O17" s="2">
        <f t="shared" si="1"/>
        <v>0</v>
      </c>
    </row>
    <row r="18" spans="1:15" x14ac:dyDescent="0.2">
      <c r="A18" s="18"/>
      <c r="C18" s="10" t="s">
        <v>20</v>
      </c>
      <c r="D18" s="8"/>
      <c r="E18" s="8"/>
      <c r="F18" s="8"/>
      <c r="G18" s="8"/>
      <c r="H18" s="8"/>
      <c r="I18" s="8"/>
      <c r="J18" s="8"/>
      <c r="K18" s="8"/>
      <c r="L18" s="8"/>
      <c r="M18" s="2">
        <f t="shared" si="2"/>
        <v>0</v>
      </c>
      <c r="N18" s="8">
        <v>0</v>
      </c>
      <c r="O18" s="2">
        <f t="shared" si="1"/>
        <v>0</v>
      </c>
    </row>
    <row r="19" spans="1:15" x14ac:dyDescent="0.2">
      <c r="A19" s="18"/>
      <c r="C19" s="10" t="s">
        <v>21</v>
      </c>
      <c r="D19" s="8"/>
      <c r="E19" s="8"/>
      <c r="F19" s="8"/>
      <c r="G19" s="8"/>
      <c r="H19" s="8"/>
      <c r="I19" s="8"/>
      <c r="J19" s="8"/>
      <c r="K19" s="8"/>
      <c r="L19" s="8"/>
      <c r="M19" s="2">
        <f t="shared" si="2"/>
        <v>0</v>
      </c>
      <c r="N19" s="8">
        <v>0</v>
      </c>
      <c r="O19" s="2">
        <f t="shared" si="1"/>
        <v>0</v>
      </c>
    </row>
    <row r="20" spans="1:15" x14ac:dyDescent="0.2">
      <c r="A20" s="18"/>
      <c r="C20" s="14" t="s">
        <v>72</v>
      </c>
      <c r="D20" s="8"/>
      <c r="E20" s="8"/>
      <c r="F20" s="8"/>
      <c r="G20" s="8"/>
      <c r="H20" s="8"/>
      <c r="I20" s="8"/>
      <c r="J20" s="8"/>
      <c r="K20" s="8"/>
      <c r="L20" s="8"/>
      <c r="M20" s="2">
        <f t="shared" si="2"/>
        <v>0</v>
      </c>
      <c r="N20" s="8">
        <v>0</v>
      </c>
      <c r="O20" s="2">
        <f t="shared" si="1"/>
        <v>0</v>
      </c>
    </row>
    <row r="21" spans="1:15" x14ac:dyDescent="0.2">
      <c r="A21" s="18"/>
      <c r="B21" s="10" t="s">
        <v>22</v>
      </c>
      <c r="C21" s="10" t="s">
        <v>23</v>
      </c>
      <c r="D21" s="8">
        <v>118071.62</v>
      </c>
      <c r="E21" s="8"/>
      <c r="F21" s="8">
        <v>15127769.789999999</v>
      </c>
      <c r="G21" s="8">
        <v>127919.34</v>
      </c>
      <c r="H21" s="8">
        <v>463595.57</v>
      </c>
      <c r="I21" s="8"/>
      <c r="J21" s="8"/>
      <c r="K21" s="8"/>
      <c r="L21" s="8"/>
      <c r="M21" s="2">
        <f t="shared" si="2"/>
        <v>15837356.319999998</v>
      </c>
      <c r="N21" s="8">
        <v>0</v>
      </c>
      <c r="O21" s="2">
        <f t="shared" si="1"/>
        <v>15837356.319999998</v>
      </c>
    </row>
    <row r="22" spans="1:15" x14ac:dyDescent="0.2">
      <c r="A22" s="18" t="s">
        <v>24</v>
      </c>
      <c r="C22" s="20" t="s">
        <v>25</v>
      </c>
      <c r="D22" s="3">
        <f t="shared" ref="D22:L22" si="5">D23+D24+D25+D26+D34</f>
        <v>1441789.81</v>
      </c>
      <c r="E22" s="3">
        <f t="shared" si="5"/>
        <v>0</v>
      </c>
      <c r="F22" s="3">
        <f t="shared" si="5"/>
        <v>141290502.12</v>
      </c>
      <c r="G22" s="3">
        <f t="shared" si="5"/>
        <v>838752.31</v>
      </c>
      <c r="H22" s="3">
        <f t="shared" si="5"/>
        <v>3749560.05</v>
      </c>
      <c r="I22" s="3">
        <f t="shared" si="5"/>
        <v>0</v>
      </c>
      <c r="J22" s="3">
        <f t="shared" si="5"/>
        <v>0</v>
      </c>
      <c r="K22" s="3">
        <f t="shared" si="5"/>
        <v>0</v>
      </c>
      <c r="L22" s="3">
        <f t="shared" si="5"/>
        <v>0</v>
      </c>
      <c r="M22" s="3">
        <f>D22+E22+F22+G22+H22+I22+J22+K22+L22</f>
        <v>147320604.29000002</v>
      </c>
      <c r="N22" s="19"/>
      <c r="O22" s="3">
        <f t="shared" si="1"/>
        <v>147320604.29000002</v>
      </c>
    </row>
    <row r="23" spans="1:15" x14ac:dyDescent="0.2">
      <c r="A23" s="18"/>
      <c r="B23" s="10" t="s">
        <v>2</v>
      </c>
      <c r="C23" s="10" t="s">
        <v>26</v>
      </c>
      <c r="D23" s="8">
        <v>479030.26</v>
      </c>
      <c r="E23" s="8"/>
      <c r="F23" s="8">
        <v>85170170.299999997</v>
      </c>
      <c r="G23" s="8">
        <v>88295.03</v>
      </c>
      <c r="H23" s="8">
        <v>811758.65</v>
      </c>
      <c r="I23" s="8"/>
      <c r="J23" s="8"/>
      <c r="K23" s="8"/>
      <c r="L23" s="8"/>
      <c r="M23" s="2">
        <f t="shared" si="2"/>
        <v>86549254.24000001</v>
      </c>
      <c r="N23" s="8">
        <v>0</v>
      </c>
      <c r="O23" s="2">
        <f t="shared" si="1"/>
        <v>86549254.24000001</v>
      </c>
    </row>
    <row r="24" spans="1:15" x14ac:dyDescent="0.2">
      <c r="A24" s="18"/>
      <c r="B24" s="10" t="s">
        <v>6</v>
      </c>
      <c r="C24" s="10" t="s">
        <v>27</v>
      </c>
      <c r="D24" s="8"/>
      <c r="E24" s="8"/>
      <c r="F24" s="8"/>
      <c r="G24" s="8"/>
      <c r="H24" s="8"/>
      <c r="I24" s="8"/>
      <c r="J24" s="8"/>
      <c r="K24" s="8"/>
      <c r="L24" s="8"/>
      <c r="M24" s="2">
        <f t="shared" si="2"/>
        <v>0</v>
      </c>
      <c r="N24" s="8">
        <v>0</v>
      </c>
      <c r="O24" s="2">
        <f t="shared" si="1"/>
        <v>0</v>
      </c>
    </row>
    <row r="25" spans="1:15" x14ac:dyDescent="0.2">
      <c r="A25" s="18"/>
      <c r="B25" s="10" t="s">
        <v>7</v>
      </c>
      <c r="C25" s="10" t="s">
        <v>28</v>
      </c>
      <c r="D25" s="8"/>
      <c r="E25" s="8"/>
      <c r="F25" s="8">
        <v>3962622.2</v>
      </c>
      <c r="G25" s="8">
        <v>345792.27</v>
      </c>
      <c r="H25" s="8">
        <v>1500000</v>
      </c>
      <c r="I25" s="8"/>
      <c r="J25" s="8"/>
      <c r="K25" s="8"/>
      <c r="L25" s="8"/>
      <c r="M25" s="2">
        <f t="shared" si="2"/>
        <v>5808414.4700000007</v>
      </c>
      <c r="N25" s="8">
        <v>0</v>
      </c>
      <c r="O25" s="2">
        <f t="shared" si="1"/>
        <v>5808414.4700000007</v>
      </c>
    </row>
    <row r="26" spans="1:15" x14ac:dyDescent="0.2">
      <c r="A26" s="18"/>
      <c r="B26" s="10" t="s">
        <v>8</v>
      </c>
      <c r="C26" s="10" t="s">
        <v>29</v>
      </c>
      <c r="D26" s="3">
        <f t="shared" ref="D26:L26" si="6">D27+D28+D29+D30+D31+D32+D33</f>
        <v>962759.55</v>
      </c>
      <c r="E26" s="3">
        <f t="shared" si="6"/>
        <v>0</v>
      </c>
      <c r="F26" s="3">
        <f t="shared" si="6"/>
        <v>52157709.620000005</v>
      </c>
      <c r="G26" s="3">
        <f t="shared" si="6"/>
        <v>404665.01</v>
      </c>
      <c r="H26" s="3">
        <f t="shared" si="6"/>
        <v>1437801.4</v>
      </c>
      <c r="I26" s="3">
        <f t="shared" si="6"/>
        <v>0</v>
      </c>
      <c r="J26" s="3">
        <f t="shared" si="6"/>
        <v>0</v>
      </c>
      <c r="K26" s="3">
        <f t="shared" si="6"/>
        <v>0</v>
      </c>
      <c r="L26" s="3">
        <f t="shared" si="6"/>
        <v>0</v>
      </c>
      <c r="M26" s="3">
        <f>D26+E26+F26+G26+H26+I26+J26+K26+L26</f>
        <v>54962935.579999998</v>
      </c>
      <c r="N26" s="19">
        <v>0</v>
      </c>
      <c r="O26" s="3">
        <f t="shared" si="1"/>
        <v>54962935.579999998</v>
      </c>
    </row>
    <row r="27" spans="1:15" x14ac:dyDescent="0.2">
      <c r="A27" s="18"/>
      <c r="C27" s="10" t="s">
        <v>10</v>
      </c>
      <c r="D27" s="8">
        <v>865962.3</v>
      </c>
      <c r="E27" s="8"/>
      <c r="F27" s="8">
        <v>32960656.890000001</v>
      </c>
      <c r="G27" s="8">
        <v>190379.12</v>
      </c>
      <c r="H27" s="8">
        <v>1322956.17</v>
      </c>
      <c r="I27" s="8"/>
      <c r="J27" s="8"/>
      <c r="K27" s="8"/>
      <c r="L27" s="8"/>
      <c r="M27" s="2">
        <f t="shared" si="2"/>
        <v>35339954.479999997</v>
      </c>
      <c r="N27" s="8">
        <v>0</v>
      </c>
      <c r="O27" s="2">
        <f t="shared" si="1"/>
        <v>35339954.479999997</v>
      </c>
    </row>
    <row r="28" spans="1:15" x14ac:dyDescent="0.2">
      <c r="A28" s="18"/>
      <c r="C28" s="10" t="s">
        <v>11</v>
      </c>
      <c r="D28" s="8"/>
      <c r="E28" s="8"/>
      <c r="F28" s="8">
        <v>15169991.390000001</v>
      </c>
      <c r="G28" s="8">
        <v>200000</v>
      </c>
      <c r="H28" s="8"/>
      <c r="I28" s="8"/>
      <c r="J28" s="8"/>
      <c r="K28" s="8"/>
      <c r="L28" s="8"/>
      <c r="M28" s="2">
        <f t="shared" si="2"/>
        <v>15369991.390000001</v>
      </c>
      <c r="N28" s="8">
        <v>0</v>
      </c>
      <c r="O28" s="2">
        <f t="shared" si="1"/>
        <v>15369991.390000001</v>
      </c>
    </row>
    <row r="29" spans="1:15" x14ac:dyDescent="0.2">
      <c r="A29" s="18"/>
      <c r="C29" s="14" t="s">
        <v>73</v>
      </c>
      <c r="D29" s="8">
        <v>96797.25</v>
      </c>
      <c r="E29" s="8"/>
      <c r="F29" s="8">
        <v>4027061.34</v>
      </c>
      <c r="G29" s="8">
        <v>14285.89</v>
      </c>
      <c r="H29" s="8">
        <v>114845.23</v>
      </c>
      <c r="I29" s="8"/>
      <c r="J29" s="8"/>
      <c r="K29" s="8"/>
      <c r="L29" s="8"/>
      <c r="M29" s="2">
        <f t="shared" si="2"/>
        <v>4252989.71</v>
      </c>
      <c r="N29" s="8">
        <v>0</v>
      </c>
      <c r="O29" s="2">
        <f t="shared" si="1"/>
        <v>4252989.71</v>
      </c>
    </row>
    <row r="30" spans="1:15" x14ac:dyDescent="0.2">
      <c r="A30" s="18"/>
      <c r="C30" s="10" t="s">
        <v>30</v>
      </c>
      <c r="D30" s="8"/>
      <c r="E30" s="8"/>
      <c r="F30" s="8"/>
      <c r="G30" s="8"/>
      <c r="H30" s="8"/>
      <c r="I30" s="8"/>
      <c r="J30" s="8"/>
      <c r="K30" s="8"/>
      <c r="L30" s="8"/>
      <c r="M30" s="2">
        <f t="shared" si="2"/>
        <v>0</v>
      </c>
      <c r="N30" s="8">
        <v>0</v>
      </c>
      <c r="O30" s="2">
        <f t="shared" si="1"/>
        <v>0</v>
      </c>
    </row>
    <row r="31" spans="1:15" x14ac:dyDescent="0.2">
      <c r="A31" s="18"/>
      <c r="C31" s="10" t="s">
        <v>31</v>
      </c>
      <c r="D31" s="8"/>
      <c r="E31" s="8"/>
      <c r="F31" s="8"/>
      <c r="G31" s="8"/>
      <c r="H31" s="8"/>
      <c r="I31" s="8"/>
      <c r="J31" s="8"/>
      <c r="K31" s="8"/>
      <c r="L31" s="8"/>
      <c r="M31" s="2">
        <f t="shared" si="2"/>
        <v>0</v>
      </c>
      <c r="N31" s="8">
        <v>0</v>
      </c>
      <c r="O31" s="2">
        <f t="shared" si="1"/>
        <v>0</v>
      </c>
    </row>
    <row r="32" spans="1:15" x14ac:dyDescent="0.2">
      <c r="A32" s="18"/>
      <c r="C32" s="10" t="s">
        <v>32</v>
      </c>
      <c r="D32" s="8"/>
      <c r="E32" s="8"/>
      <c r="F32" s="8"/>
      <c r="G32" s="8"/>
      <c r="H32" s="8"/>
      <c r="I32" s="8"/>
      <c r="J32" s="8"/>
      <c r="K32" s="8"/>
      <c r="L32" s="8"/>
      <c r="M32" s="2">
        <f t="shared" si="2"/>
        <v>0</v>
      </c>
      <c r="N32" s="8">
        <v>0</v>
      </c>
      <c r="O32" s="2">
        <f t="shared" si="1"/>
        <v>0</v>
      </c>
    </row>
    <row r="33" spans="1:16" x14ac:dyDescent="0.2">
      <c r="A33" s="18"/>
      <c r="C33" s="10" t="s">
        <v>33</v>
      </c>
      <c r="D33" s="8"/>
      <c r="E33" s="8"/>
      <c r="F33" s="8"/>
      <c r="G33" s="8"/>
      <c r="H33" s="8"/>
      <c r="I33" s="8"/>
      <c r="J33" s="8"/>
      <c r="K33" s="8"/>
      <c r="L33" s="8"/>
      <c r="M33" s="2">
        <f t="shared" si="2"/>
        <v>0</v>
      </c>
      <c r="N33" s="8">
        <v>0</v>
      </c>
      <c r="O33" s="2">
        <f t="shared" si="1"/>
        <v>0</v>
      </c>
    </row>
    <row r="34" spans="1:16" x14ac:dyDescent="0.2">
      <c r="A34" s="18"/>
      <c r="B34" s="10" t="s">
        <v>15</v>
      </c>
      <c r="C34" s="10" t="s">
        <v>34</v>
      </c>
      <c r="D34" s="8">
        <v>0</v>
      </c>
      <c r="E34" s="8">
        <v>0</v>
      </c>
      <c r="F34" s="8"/>
      <c r="G34" s="8">
        <v>0</v>
      </c>
      <c r="H34" s="8">
        <v>0</v>
      </c>
      <c r="I34" s="8">
        <v>0</v>
      </c>
      <c r="J34" s="8"/>
      <c r="K34" s="8"/>
      <c r="L34" s="8">
        <v>0</v>
      </c>
      <c r="M34" s="2">
        <f t="shared" si="2"/>
        <v>0</v>
      </c>
      <c r="N34" s="8">
        <v>0</v>
      </c>
      <c r="O34" s="2">
        <f t="shared" si="1"/>
        <v>0</v>
      </c>
    </row>
    <row r="35" spans="1:16" s="17" customFormat="1" x14ac:dyDescent="0.2">
      <c r="A35" s="21" t="s">
        <v>35</v>
      </c>
      <c r="B35" s="11"/>
      <c r="C35" s="22" t="s">
        <v>36</v>
      </c>
      <c r="D35" s="4">
        <f t="shared" ref="D35:O35" si="7">D3-D22</f>
        <v>581010.9299999997</v>
      </c>
      <c r="E35" s="4">
        <f t="shared" si="7"/>
        <v>0</v>
      </c>
      <c r="F35" s="4">
        <f t="shared" si="7"/>
        <v>119158154.15999997</v>
      </c>
      <c r="G35" s="4">
        <f t="shared" si="7"/>
        <v>19574.661999999895</v>
      </c>
      <c r="H35" s="4">
        <f t="shared" si="7"/>
        <v>91169.399999999907</v>
      </c>
      <c r="I35" s="4">
        <f t="shared" si="7"/>
        <v>0</v>
      </c>
      <c r="J35" s="4">
        <f t="shared" si="7"/>
        <v>0</v>
      </c>
      <c r="K35" s="4">
        <f t="shared" si="7"/>
        <v>0</v>
      </c>
      <c r="L35" s="4">
        <f t="shared" si="7"/>
        <v>0</v>
      </c>
      <c r="M35" s="4">
        <f t="shared" si="7"/>
        <v>119849909.15199995</v>
      </c>
      <c r="N35" s="4">
        <f t="shared" si="7"/>
        <v>0</v>
      </c>
      <c r="O35" s="4">
        <f t="shared" si="7"/>
        <v>119849909.15199995</v>
      </c>
    </row>
    <row r="36" spans="1:16" x14ac:dyDescent="0.2">
      <c r="A36" s="16"/>
      <c r="B36" s="17"/>
      <c r="C36" s="20"/>
      <c r="D36" s="23"/>
      <c r="E36" s="23"/>
      <c r="F36" s="23"/>
      <c r="G36" s="23"/>
      <c r="H36" s="23"/>
      <c r="I36" s="23"/>
      <c r="J36" s="23"/>
      <c r="K36" s="23"/>
      <c r="L36" s="23"/>
      <c r="M36" s="5"/>
      <c r="N36" s="24"/>
      <c r="O36" s="5"/>
    </row>
    <row r="37" spans="1:16" x14ac:dyDescent="0.2">
      <c r="A37" s="18"/>
      <c r="C37" s="20"/>
      <c r="D37" s="23"/>
      <c r="E37" s="23"/>
      <c r="F37" s="23"/>
      <c r="G37" s="23"/>
      <c r="H37" s="23"/>
      <c r="I37" s="23"/>
      <c r="J37" s="23"/>
      <c r="K37" s="23"/>
      <c r="L37" s="23"/>
      <c r="M37" s="5"/>
      <c r="N37" s="24"/>
      <c r="O37" s="5"/>
    </row>
    <row r="38" spans="1:16" x14ac:dyDescent="0.2">
      <c r="A38" s="1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6" x14ac:dyDescent="0.2">
      <c r="A39" s="18" t="s">
        <v>41</v>
      </c>
      <c r="C39" s="20" t="s">
        <v>42</v>
      </c>
      <c r="D39" s="25"/>
      <c r="E39" s="25"/>
      <c r="F39" s="25"/>
      <c r="G39" s="26"/>
      <c r="H39" s="25"/>
      <c r="I39" s="25"/>
      <c r="J39" s="25"/>
      <c r="K39" s="25"/>
      <c r="L39" s="25"/>
      <c r="M39" s="7">
        <f>M40+M41+M42+M43+M44+M45</f>
        <v>100665951.10999998</v>
      </c>
      <c r="N39" s="7">
        <f>N40+N41+N42+N43+N44+N45</f>
        <v>0</v>
      </c>
      <c r="O39" s="3">
        <f>O40+O41+O42+O43+O44+O45</f>
        <v>100665951.10999998</v>
      </c>
      <c r="P39" s="35"/>
    </row>
    <row r="40" spans="1:16" s="29" customFormat="1" x14ac:dyDescent="0.2">
      <c r="A40" s="18"/>
      <c r="B40" s="10" t="s">
        <v>2</v>
      </c>
      <c r="C40" s="10" t="s">
        <v>43</v>
      </c>
      <c r="D40" s="6"/>
      <c r="E40" s="6"/>
      <c r="F40" s="6"/>
      <c r="G40" s="27"/>
      <c r="H40" s="6"/>
      <c r="I40" s="6"/>
      <c r="J40" s="6"/>
      <c r="K40" s="6"/>
      <c r="L40" s="6"/>
      <c r="M40" s="8">
        <v>12668742.68</v>
      </c>
      <c r="N40" s="8"/>
      <c r="O40" s="8">
        <v>12668742.68</v>
      </c>
      <c r="P40" s="36"/>
    </row>
    <row r="41" spans="1:16" s="29" customFormat="1" x14ac:dyDescent="0.2">
      <c r="A41" s="28"/>
      <c r="B41" s="29" t="s">
        <v>6</v>
      </c>
      <c r="C41" s="29" t="s">
        <v>44</v>
      </c>
      <c r="D41" s="30"/>
      <c r="E41" s="30"/>
      <c r="F41" s="30"/>
      <c r="G41" s="31"/>
      <c r="H41" s="30"/>
      <c r="I41" s="30"/>
      <c r="J41" s="30"/>
      <c r="K41" s="30"/>
      <c r="L41" s="30"/>
      <c r="M41" s="8">
        <v>87791681.549999997</v>
      </c>
      <c r="N41" s="32"/>
      <c r="O41" s="8">
        <v>87791681.549999997</v>
      </c>
      <c r="P41" s="36"/>
    </row>
    <row r="42" spans="1:16" x14ac:dyDescent="0.2">
      <c r="A42" s="28"/>
      <c r="B42" s="29" t="s">
        <v>7</v>
      </c>
      <c r="C42" s="29" t="s">
        <v>45</v>
      </c>
      <c r="D42" s="30"/>
      <c r="E42" s="30"/>
      <c r="F42" s="30"/>
      <c r="G42" s="31"/>
      <c r="H42" s="30"/>
      <c r="I42" s="30"/>
      <c r="J42" s="30"/>
      <c r="K42" s="30"/>
      <c r="L42" s="30"/>
      <c r="M42" s="8"/>
      <c r="N42" s="32"/>
      <c r="O42" s="8"/>
      <c r="P42" s="35"/>
    </row>
    <row r="43" spans="1:16" x14ac:dyDescent="0.2">
      <c r="A43" s="18"/>
      <c r="B43" s="10" t="s">
        <v>8</v>
      </c>
      <c r="C43" s="10" t="s">
        <v>46</v>
      </c>
      <c r="D43" s="6"/>
      <c r="E43" s="6"/>
      <c r="F43" s="6"/>
      <c r="G43" s="27"/>
      <c r="H43" s="6"/>
      <c r="I43" s="6"/>
      <c r="J43" s="6"/>
      <c r="K43" s="6"/>
      <c r="L43" s="6"/>
      <c r="M43" s="8">
        <v>205530.6</v>
      </c>
      <c r="N43" s="8"/>
      <c r="O43" s="8">
        <v>205530.6</v>
      </c>
      <c r="P43" s="35"/>
    </row>
    <row r="44" spans="1:16" x14ac:dyDescent="0.2">
      <c r="A44" s="18"/>
      <c r="B44" s="10" t="s">
        <v>15</v>
      </c>
      <c r="C44" s="10" t="s">
        <v>47</v>
      </c>
      <c r="D44" s="6"/>
      <c r="E44" s="6"/>
      <c r="F44" s="6"/>
      <c r="G44" s="27"/>
      <c r="H44" s="6"/>
      <c r="I44" s="6"/>
      <c r="J44" s="6"/>
      <c r="K44" s="6"/>
      <c r="L44" s="6"/>
      <c r="M44" s="8"/>
      <c r="N44" s="8"/>
      <c r="O44" s="8"/>
      <c r="P44" s="35"/>
    </row>
    <row r="45" spans="1:16" x14ac:dyDescent="0.2">
      <c r="A45" s="18"/>
      <c r="B45" s="10" t="s">
        <v>22</v>
      </c>
      <c r="C45" s="10" t="s">
        <v>34</v>
      </c>
      <c r="D45" s="6"/>
      <c r="E45" s="6"/>
      <c r="F45" s="6"/>
      <c r="G45" s="27"/>
      <c r="H45" s="6"/>
      <c r="I45" s="6"/>
      <c r="J45" s="6"/>
      <c r="K45" s="6"/>
      <c r="L45" s="6"/>
      <c r="M45" s="8">
        <v>-3.72</v>
      </c>
      <c r="N45" s="8"/>
      <c r="O45" s="8">
        <v>-3.72</v>
      </c>
      <c r="P45" s="35"/>
    </row>
    <row r="46" spans="1:16" x14ac:dyDescent="0.2">
      <c r="A46" s="18" t="s">
        <v>48</v>
      </c>
      <c r="C46" s="20" t="s">
        <v>49</v>
      </c>
      <c r="D46" s="25"/>
      <c r="E46" s="25"/>
      <c r="F46" s="25"/>
      <c r="G46" s="26"/>
      <c r="H46" s="25"/>
      <c r="I46" s="25"/>
      <c r="J46" s="25"/>
      <c r="K46" s="25"/>
      <c r="L46" s="25"/>
      <c r="M46" s="3">
        <f>M47+M48+M49+M50+M51+M52</f>
        <v>14946096.140000001</v>
      </c>
      <c r="N46" s="3">
        <f>N47+N48+N49+N50+N51+N52</f>
        <v>0</v>
      </c>
      <c r="O46" s="3">
        <f>O47+O48+O49+O50+O51+O52</f>
        <v>14946096.140000001</v>
      </c>
      <c r="P46" s="35"/>
    </row>
    <row r="47" spans="1:16" s="29" customFormat="1" x14ac:dyDescent="0.2">
      <c r="A47" s="18"/>
      <c r="B47" s="10" t="s">
        <v>2</v>
      </c>
      <c r="C47" s="10" t="s">
        <v>50</v>
      </c>
      <c r="D47" s="6"/>
      <c r="E47" s="6"/>
      <c r="F47" s="6"/>
      <c r="G47" s="6"/>
      <c r="H47" s="6"/>
      <c r="I47" s="6"/>
      <c r="J47" s="6"/>
      <c r="K47" s="6"/>
      <c r="L47" s="6"/>
      <c r="M47" s="8">
        <v>8401742.7300000004</v>
      </c>
      <c r="N47" s="8"/>
      <c r="O47" s="8">
        <v>8401742.7300000004</v>
      </c>
      <c r="P47" s="36"/>
    </row>
    <row r="48" spans="1:16" x14ac:dyDescent="0.2">
      <c r="A48" s="28"/>
      <c r="B48" s="29" t="s">
        <v>6</v>
      </c>
      <c r="C48" s="29" t="s">
        <v>51</v>
      </c>
      <c r="D48" s="30"/>
      <c r="E48" s="30"/>
      <c r="F48" s="30"/>
      <c r="G48" s="30"/>
      <c r="H48" s="30"/>
      <c r="I48" s="30"/>
      <c r="J48" s="30"/>
      <c r="K48" s="30"/>
      <c r="L48" s="30"/>
      <c r="M48" s="8"/>
      <c r="N48" s="8"/>
      <c r="O48" s="8"/>
      <c r="P48" s="35"/>
    </row>
    <row r="49" spans="1:16" x14ac:dyDescent="0.2">
      <c r="A49" s="18"/>
      <c r="B49" s="10" t="s">
        <v>7</v>
      </c>
      <c r="C49" s="10" t="s">
        <v>52</v>
      </c>
      <c r="D49" s="6"/>
      <c r="E49" s="6"/>
      <c r="F49" s="6"/>
      <c r="G49" s="6"/>
      <c r="H49" s="6"/>
      <c r="I49" s="6"/>
      <c r="J49" s="6"/>
      <c r="K49" s="6"/>
      <c r="L49" s="6"/>
      <c r="M49" s="8"/>
      <c r="N49" s="8"/>
      <c r="O49" s="8"/>
      <c r="P49" s="35"/>
    </row>
    <row r="50" spans="1:16" x14ac:dyDescent="0.2">
      <c r="A50" s="18"/>
      <c r="B50" s="10" t="s">
        <v>8</v>
      </c>
      <c r="C50" s="10" t="s">
        <v>53</v>
      </c>
      <c r="D50" s="6"/>
      <c r="E50" s="6"/>
      <c r="F50" s="6"/>
      <c r="G50" s="6"/>
      <c r="H50" s="6"/>
      <c r="I50" s="6"/>
      <c r="J50" s="6"/>
      <c r="K50" s="6"/>
      <c r="L50" s="6"/>
      <c r="M50" s="8">
        <v>36.81</v>
      </c>
      <c r="N50" s="8"/>
      <c r="O50" s="8">
        <v>36.81</v>
      </c>
      <c r="P50" s="35"/>
    </row>
    <row r="51" spans="1:16" x14ac:dyDescent="0.2">
      <c r="A51" s="18"/>
      <c r="B51" s="10" t="s">
        <v>15</v>
      </c>
      <c r="C51" s="10" t="s">
        <v>54</v>
      </c>
      <c r="D51" s="6"/>
      <c r="E51" s="6"/>
      <c r="F51" s="6"/>
      <c r="G51" s="6"/>
      <c r="H51" s="6"/>
      <c r="I51" s="6"/>
      <c r="J51" s="6"/>
      <c r="K51" s="6"/>
      <c r="L51" s="6"/>
      <c r="M51" s="8">
        <v>6544316.5999999996</v>
      </c>
      <c r="N51" s="8"/>
      <c r="O51" s="8">
        <v>6544316.5999999996</v>
      </c>
      <c r="P51" s="35"/>
    </row>
    <row r="52" spans="1:16" x14ac:dyDescent="0.2">
      <c r="A52" s="18"/>
      <c r="B52" s="10" t="s">
        <v>22</v>
      </c>
      <c r="C52" s="10" t="s">
        <v>23</v>
      </c>
      <c r="D52" s="6"/>
      <c r="E52" s="6"/>
      <c r="F52" s="6"/>
      <c r="G52" s="6"/>
      <c r="H52" s="6"/>
      <c r="I52" s="6"/>
      <c r="J52" s="6"/>
      <c r="K52" s="6"/>
      <c r="L52" s="6"/>
      <c r="M52" s="8"/>
      <c r="N52" s="8"/>
      <c r="O52" s="8"/>
      <c r="P52" s="35"/>
    </row>
    <row r="53" spans="1:16" x14ac:dyDescent="0.2">
      <c r="A53" s="18" t="s">
        <v>55</v>
      </c>
      <c r="C53" s="20" t="s">
        <v>56</v>
      </c>
      <c r="D53" s="25"/>
      <c r="E53" s="25"/>
      <c r="F53" s="25"/>
      <c r="G53" s="25"/>
      <c r="H53" s="25"/>
      <c r="I53" s="25"/>
      <c r="J53" s="25"/>
      <c r="K53" s="25"/>
      <c r="L53" s="25"/>
      <c r="M53" s="3">
        <f>M54+M55+M56</f>
        <v>4164743.24</v>
      </c>
      <c r="N53" s="3">
        <f>N54+N55+N56</f>
        <v>0</v>
      </c>
      <c r="O53" s="3">
        <f>O54+O55+O56</f>
        <v>4164743.24</v>
      </c>
      <c r="P53" s="35"/>
    </row>
    <row r="54" spans="1:16" s="29" customFormat="1" x14ac:dyDescent="0.2">
      <c r="A54" s="18"/>
      <c r="B54" s="10" t="s">
        <v>2</v>
      </c>
      <c r="C54" s="10" t="s">
        <v>57</v>
      </c>
      <c r="D54" s="6"/>
      <c r="E54" s="6"/>
      <c r="F54" s="6"/>
      <c r="G54" s="6"/>
      <c r="H54" s="6"/>
      <c r="I54" s="6"/>
      <c r="J54" s="6"/>
      <c r="K54" s="6"/>
      <c r="L54" s="6"/>
      <c r="M54" s="8"/>
      <c r="N54" s="8"/>
      <c r="O54" s="8"/>
      <c r="P54" s="36"/>
    </row>
    <row r="55" spans="1:16" x14ac:dyDescent="0.2">
      <c r="A55" s="28"/>
      <c r="B55" s="29" t="s">
        <v>6</v>
      </c>
      <c r="C55" s="29" t="s">
        <v>58</v>
      </c>
      <c r="D55" s="30"/>
      <c r="E55" s="30"/>
      <c r="F55" s="30"/>
      <c r="G55" s="30"/>
      <c r="H55" s="30"/>
      <c r="I55" s="30"/>
      <c r="J55" s="30"/>
      <c r="K55" s="30"/>
      <c r="L55" s="30"/>
      <c r="M55" s="8"/>
      <c r="N55" s="8"/>
      <c r="O55" s="8"/>
      <c r="P55" s="35"/>
    </row>
    <row r="56" spans="1:16" x14ac:dyDescent="0.2">
      <c r="A56" s="18"/>
      <c r="B56" s="10" t="s">
        <v>7</v>
      </c>
      <c r="C56" s="10" t="s">
        <v>59</v>
      </c>
      <c r="D56" s="6"/>
      <c r="E56" s="6"/>
      <c r="F56" s="6"/>
      <c r="G56" s="6"/>
      <c r="H56" s="6"/>
      <c r="I56" s="6"/>
      <c r="J56" s="6"/>
      <c r="K56" s="6"/>
      <c r="L56" s="6"/>
      <c r="M56" s="8">
        <v>4164743.24</v>
      </c>
      <c r="N56" s="8"/>
      <c r="O56" s="8">
        <v>4164743.24</v>
      </c>
      <c r="P56" s="35"/>
    </row>
    <row r="57" spans="1:16" x14ac:dyDescent="0.2">
      <c r="A57" s="61" t="s">
        <v>60</v>
      </c>
      <c r="B57" s="61"/>
      <c r="C57" s="61"/>
      <c r="D57" s="61"/>
      <c r="E57" s="4"/>
      <c r="F57" s="4"/>
      <c r="G57" s="4"/>
      <c r="H57" s="4"/>
      <c r="I57" s="4"/>
      <c r="J57" s="4"/>
      <c r="K57" s="4"/>
      <c r="L57" s="4"/>
      <c r="M57" s="9">
        <v>29965310.940000001</v>
      </c>
      <c r="N57" s="9">
        <f>N35-N39+N46-N53</f>
        <v>0</v>
      </c>
      <c r="O57" s="9">
        <v>29965310.940000001</v>
      </c>
      <c r="P57" s="35"/>
    </row>
    <row r="58" spans="1:16" x14ac:dyDescent="0.2">
      <c r="A58" s="37" t="s">
        <v>68</v>
      </c>
    </row>
    <row r="59" spans="1:16" x14ac:dyDescent="0.2">
      <c r="A59" s="37" t="s">
        <v>69</v>
      </c>
      <c r="M59" s="9">
        <v>29965310.940000001</v>
      </c>
      <c r="O59" s="9">
        <v>29965310.940000001</v>
      </c>
      <c r="P59" s="35"/>
    </row>
    <row r="60" spans="1:16" x14ac:dyDescent="0.2">
      <c r="A60" s="38" t="s">
        <v>70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0">
        <v>7814148.7199999997</v>
      </c>
      <c r="N60" s="11"/>
      <c r="O60" s="10">
        <v>7814148.7199999997</v>
      </c>
    </row>
    <row r="61" spans="1:16" x14ac:dyDescent="0.2">
      <c r="A61" s="39" t="s">
        <v>71</v>
      </c>
      <c r="M61" s="12">
        <f>M57-M60</f>
        <v>22151162.220000003</v>
      </c>
      <c r="O61" s="20">
        <f>M61</f>
        <v>22151162.220000003</v>
      </c>
    </row>
  </sheetData>
  <mergeCells count="14">
    <mergeCell ref="B3:C3"/>
    <mergeCell ref="A57:D57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18185BF2-119E-4928-A547-A1C5F23F5900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A0640-FB02-46DA-9C17-487562540DE1}">
  <dimension ref="A1:P61"/>
  <sheetViews>
    <sheetView topLeftCell="A34" workbookViewId="0">
      <selection activeCell="O59" sqref="O59"/>
    </sheetView>
  </sheetViews>
  <sheetFormatPr defaultRowHeight="12.75" x14ac:dyDescent="0.2"/>
  <cols>
    <col min="1" max="1" width="5.42578125" style="10" customWidth="1"/>
    <col min="2" max="2" width="2.42578125" style="10" customWidth="1"/>
    <col min="3" max="3" width="29.42578125" style="10" customWidth="1"/>
    <col min="4" max="4" width="15.5703125" style="10" customWidth="1"/>
    <col min="5" max="5" width="12.85546875" style="10" bestFit="1" customWidth="1"/>
    <col min="6" max="6" width="12.85546875" style="10" customWidth="1"/>
    <col min="7" max="8" width="14" style="10" bestFit="1" customWidth="1"/>
    <col min="9" max="9" width="13.28515625" style="10" bestFit="1" customWidth="1"/>
    <col min="10" max="10" width="9.28515625" style="10" bestFit="1" customWidth="1"/>
    <col min="11" max="11" width="11.7109375" style="10" bestFit="1" customWidth="1"/>
    <col min="12" max="12" width="10.28515625" style="10" bestFit="1" customWidth="1"/>
    <col min="13" max="13" width="13.7109375" style="10" customWidth="1"/>
    <col min="14" max="14" width="11.140625" style="10" customWidth="1"/>
    <col min="15" max="15" width="19.42578125" style="10" customWidth="1"/>
    <col min="16" max="16384" width="9.140625" style="10"/>
  </cols>
  <sheetData>
    <row r="1" spans="1:15" s="14" customFormat="1" x14ac:dyDescent="0.2">
      <c r="A1" s="13"/>
      <c r="C1" s="15" t="s">
        <v>110</v>
      </c>
      <c r="D1" s="62" t="s">
        <v>37</v>
      </c>
      <c r="E1" s="62" t="s">
        <v>38</v>
      </c>
      <c r="F1" s="62" t="s">
        <v>75</v>
      </c>
      <c r="G1" s="62" t="s">
        <v>74</v>
      </c>
      <c r="H1" s="62" t="s">
        <v>39</v>
      </c>
      <c r="I1" s="62" t="s">
        <v>40</v>
      </c>
      <c r="J1" s="62" t="s">
        <v>61</v>
      </c>
      <c r="K1" s="62" t="s">
        <v>66</v>
      </c>
      <c r="L1" s="62" t="s">
        <v>62</v>
      </c>
      <c r="M1" s="62" t="s">
        <v>63</v>
      </c>
      <c r="N1" s="62" t="s">
        <v>64</v>
      </c>
      <c r="O1" s="62" t="s">
        <v>65</v>
      </c>
    </row>
    <row r="2" spans="1:15" s="14" customFormat="1" x14ac:dyDescent="0.2">
      <c r="A2" s="13"/>
      <c r="B2" s="13"/>
      <c r="C2" s="33" t="s">
        <v>67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s="17" customFormat="1" x14ac:dyDescent="0.2">
      <c r="A3" s="13" t="s">
        <v>1</v>
      </c>
      <c r="B3" s="63" t="s">
        <v>0</v>
      </c>
      <c r="C3" s="63"/>
      <c r="D3" s="1">
        <f t="shared" ref="D3:N3" si="0">D4+D5+D6+D7+D14+D21</f>
        <v>19387247.560000002</v>
      </c>
      <c r="E3" s="1">
        <f t="shared" si="0"/>
        <v>6449428.6299999999</v>
      </c>
      <c r="F3" s="1">
        <f t="shared" si="0"/>
        <v>29870742.390000001</v>
      </c>
      <c r="G3" s="1">
        <f t="shared" si="0"/>
        <v>35576579.659999996</v>
      </c>
      <c r="H3" s="1">
        <f t="shared" si="0"/>
        <v>5426194.4100000001</v>
      </c>
      <c r="I3" s="1">
        <f t="shared" si="0"/>
        <v>12613512.120000001</v>
      </c>
      <c r="J3" s="1">
        <f t="shared" si="0"/>
        <v>0</v>
      </c>
      <c r="K3" s="1">
        <f t="shared" si="0"/>
        <v>5816.52</v>
      </c>
      <c r="L3" s="1">
        <f t="shared" si="0"/>
        <v>288813.32999999996</v>
      </c>
      <c r="M3" s="1">
        <f>D3+E3+F3+G3+H3+I3+J3+K3+L3</f>
        <v>109618334.61999999</v>
      </c>
      <c r="N3" s="1">
        <f t="shared" si="0"/>
        <v>0</v>
      </c>
      <c r="O3" s="1">
        <f t="shared" ref="O3:O34" si="1">M3+N3</f>
        <v>109618334.61999999</v>
      </c>
    </row>
    <row r="4" spans="1:15" x14ac:dyDescent="0.2">
      <c r="A4" s="16"/>
      <c r="B4" s="17" t="s">
        <v>2</v>
      </c>
      <c r="C4" s="17" t="s">
        <v>4</v>
      </c>
      <c r="D4" s="8">
        <v>11713880</v>
      </c>
      <c r="E4" s="8">
        <v>4223457.4800000004</v>
      </c>
      <c r="F4" s="8">
        <v>14977271.48</v>
      </c>
      <c r="G4" s="8">
        <v>16586378.869999999</v>
      </c>
      <c r="H4" s="8">
        <v>3530482.08</v>
      </c>
      <c r="I4" s="8">
        <v>9763887.8399999999</v>
      </c>
      <c r="J4" s="34"/>
      <c r="K4" s="34">
        <v>4113.1000000000004</v>
      </c>
      <c r="L4" s="8">
        <v>118838.78</v>
      </c>
      <c r="M4" s="2">
        <f>D4+E4+F4+G4+H4+I4+J4+K4+L4</f>
        <v>60918309.630000003</v>
      </c>
      <c r="N4" s="8">
        <v>0</v>
      </c>
      <c r="O4" s="2">
        <f t="shared" si="1"/>
        <v>60918309.630000003</v>
      </c>
    </row>
    <row r="5" spans="1:15" x14ac:dyDescent="0.2">
      <c r="A5" s="18"/>
      <c r="B5" s="10" t="s">
        <v>6</v>
      </c>
      <c r="C5" s="10" t="s">
        <v>3</v>
      </c>
      <c r="D5" s="8">
        <v>1166321.1499999999</v>
      </c>
      <c r="E5" s="8">
        <v>1194089.44</v>
      </c>
      <c r="F5" s="8">
        <v>2246345.7799999998</v>
      </c>
      <c r="G5" s="8">
        <v>2492671.5099999998</v>
      </c>
      <c r="H5" s="8">
        <v>393587.19</v>
      </c>
      <c r="I5" s="8">
        <v>524457.02</v>
      </c>
      <c r="J5" s="8"/>
      <c r="K5" s="8">
        <v>0</v>
      </c>
      <c r="L5" s="8">
        <v>19135.830000000002</v>
      </c>
      <c r="M5" s="2">
        <f t="shared" ref="M5:M34" si="2">D5+E5+F5+G5+H5+I5+J5+K5+L5</f>
        <v>8036607.9199999999</v>
      </c>
      <c r="N5" s="8">
        <v>0</v>
      </c>
      <c r="O5" s="2">
        <f t="shared" si="1"/>
        <v>8036607.9199999999</v>
      </c>
    </row>
    <row r="6" spans="1:15" x14ac:dyDescent="0.2">
      <c r="A6" s="18"/>
      <c r="B6" s="10" t="s">
        <v>7</v>
      </c>
      <c r="C6" s="10" t="s">
        <v>5</v>
      </c>
      <c r="D6" s="8">
        <v>362213.46</v>
      </c>
      <c r="E6" s="8"/>
      <c r="F6" s="8">
        <v>4028752.25</v>
      </c>
      <c r="G6" s="8">
        <v>4216830.1399999997</v>
      </c>
      <c r="H6" s="8">
        <v>10567.53</v>
      </c>
      <c r="I6" s="8">
        <v>5570</v>
      </c>
      <c r="J6" s="8"/>
      <c r="K6" s="8"/>
      <c r="L6" s="8">
        <v>18720.439999999999</v>
      </c>
      <c r="M6" s="2">
        <f t="shared" si="2"/>
        <v>8642653.8199999984</v>
      </c>
      <c r="N6" s="8">
        <v>0</v>
      </c>
      <c r="O6" s="2">
        <f t="shared" si="1"/>
        <v>8642653.8199999984</v>
      </c>
    </row>
    <row r="7" spans="1:15" x14ac:dyDescent="0.2">
      <c r="A7" s="18"/>
      <c r="B7" s="10" t="s">
        <v>8</v>
      </c>
      <c r="C7" s="10" t="s">
        <v>9</v>
      </c>
      <c r="D7" s="3">
        <f t="shared" ref="D7:L7" si="3">D8+D9+D10+D11+D12+D13</f>
        <v>1875286.28</v>
      </c>
      <c r="E7" s="3">
        <f t="shared" si="3"/>
        <v>411851.14</v>
      </c>
      <c r="F7" s="3">
        <f t="shared" si="3"/>
        <v>3304327.99</v>
      </c>
      <c r="G7" s="3">
        <f t="shared" si="3"/>
        <v>3425328.29</v>
      </c>
      <c r="H7" s="3">
        <f t="shared" si="3"/>
        <v>433302.7</v>
      </c>
      <c r="I7" s="3">
        <f t="shared" si="3"/>
        <v>108220.29999999999</v>
      </c>
      <c r="J7" s="3">
        <f t="shared" si="3"/>
        <v>0</v>
      </c>
      <c r="K7" s="3">
        <f t="shared" si="3"/>
        <v>822.45</v>
      </c>
      <c r="L7" s="3">
        <f t="shared" si="3"/>
        <v>9343.7999999999993</v>
      </c>
      <c r="M7" s="3">
        <f>D7+E7+F7+G7+H7+I7+J7+K7+L7</f>
        <v>9568482.9499999993</v>
      </c>
      <c r="N7" s="19">
        <v>0</v>
      </c>
      <c r="O7" s="3">
        <f t="shared" si="1"/>
        <v>9568482.9499999993</v>
      </c>
    </row>
    <row r="8" spans="1:15" x14ac:dyDescent="0.2">
      <c r="A8" s="18"/>
      <c r="C8" s="10" t="s">
        <v>10</v>
      </c>
      <c r="D8" s="8">
        <v>1148305.26</v>
      </c>
      <c r="E8" s="8">
        <v>432258.64</v>
      </c>
      <c r="F8" s="8">
        <v>2021382</v>
      </c>
      <c r="G8" s="8">
        <v>3791062.87</v>
      </c>
      <c r="H8" s="8">
        <v>375568.9</v>
      </c>
      <c r="I8" s="8">
        <v>39332.51</v>
      </c>
      <c r="J8" s="8"/>
      <c r="K8" s="8">
        <v>927.73</v>
      </c>
      <c r="L8" s="8">
        <v>9981.32</v>
      </c>
      <c r="M8" s="2">
        <f t="shared" si="2"/>
        <v>7818819.2300000004</v>
      </c>
      <c r="N8" s="8">
        <v>0</v>
      </c>
      <c r="O8" s="2">
        <f t="shared" si="1"/>
        <v>7818819.2300000004</v>
      </c>
    </row>
    <row r="9" spans="1:15" x14ac:dyDescent="0.2">
      <c r="A9" s="18"/>
      <c r="C9" s="10" t="s">
        <v>11</v>
      </c>
      <c r="D9" s="8">
        <v>504863.57</v>
      </c>
      <c r="E9" s="8">
        <v>0</v>
      </c>
      <c r="F9" s="8">
        <v>1292501.99</v>
      </c>
      <c r="G9" s="8">
        <v>4.32</v>
      </c>
      <c r="H9" s="8">
        <v>0.05</v>
      </c>
      <c r="I9" s="8"/>
      <c r="J9" s="8"/>
      <c r="K9" s="8"/>
      <c r="L9" s="8"/>
      <c r="M9" s="2">
        <f t="shared" si="2"/>
        <v>1797369.9300000002</v>
      </c>
      <c r="N9" s="8">
        <v>0</v>
      </c>
      <c r="O9" s="2">
        <f t="shared" si="1"/>
        <v>1797369.9300000002</v>
      </c>
    </row>
    <row r="10" spans="1:15" x14ac:dyDescent="0.2">
      <c r="A10" s="18"/>
      <c r="C10" s="10" t="s">
        <v>12</v>
      </c>
      <c r="D10" s="8"/>
      <c r="E10" s="8"/>
      <c r="F10" s="8"/>
      <c r="G10" s="8"/>
      <c r="H10" s="8"/>
      <c r="I10" s="8"/>
      <c r="J10" s="8"/>
      <c r="K10" s="8"/>
      <c r="L10" s="8"/>
      <c r="M10" s="2">
        <f t="shared" si="2"/>
        <v>0</v>
      </c>
      <c r="N10" s="8">
        <v>0</v>
      </c>
      <c r="O10" s="2">
        <f t="shared" si="1"/>
        <v>0</v>
      </c>
    </row>
    <row r="11" spans="1:15" x14ac:dyDescent="0.2">
      <c r="A11" s="18"/>
      <c r="C11" s="10" t="s">
        <v>13</v>
      </c>
      <c r="D11" s="8"/>
      <c r="E11" s="8"/>
      <c r="F11" s="8"/>
      <c r="G11" s="8"/>
      <c r="H11" s="8"/>
      <c r="I11" s="8"/>
      <c r="J11" s="8"/>
      <c r="K11" s="8"/>
      <c r="L11" s="8"/>
      <c r="M11" s="2">
        <f t="shared" si="2"/>
        <v>0</v>
      </c>
      <c r="N11" s="8">
        <v>0</v>
      </c>
      <c r="O11" s="2">
        <f t="shared" si="1"/>
        <v>0</v>
      </c>
    </row>
    <row r="12" spans="1:15" x14ac:dyDescent="0.2">
      <c r="A12" s="18"/>
      <c r="C12" s="10" t="s">
        <v>14</v>
      </c>
      <c r="D12" s="8"/>
      <c r="E12" s="8"/>
      <c r="F12" s="8"/>
      <c r="G12" s="8"/>
      <c r="H12" s="8"/>
      <c r="I12" s="8"/>
      <c r="J12" s="8"/>
      <c r="K12" s="8"/>
      <c r="L12" s="8"/>
      <c r="M12" s="2">
        <f t="shared" si="2"/>
        <v>0</v>
      </c>
      <c r="N12" s="8">
        <v>0</v>
      </c>
      <c r="O12" s="2">
        <f t="shared" si="1"/>
        <v>0</v>
      </c>
    </row>
    <row r="13" spans="1:15" x14ac:dyDescent="0.2">
      <c r="A13" s="18"/>
      <c r="C13" s="14" t="s">
        <v>76</v>
      </c>
      <c r="D13" s="8">
        <v>222117.45</v>
      </c>
      <c r="E13" s="8">
        <v>-20407.5</v>
      </c>
      <c r="F13" s="8">
        <v>-9556</v>
      </c>
      <c r="G13" s="8">
        <v>-365738.9</v>
      </c>
      <c r="H13" s="8">
        <v>57733.75</v>
      </c>
      <c r="I13" s="8">
        <v>68887.789999999994</v>
      </c>
      <c r="J13" s="8"/>
      <c r="K13" s="8">
        <v>-105.28</v>
      </c>
      <c r="L13" s="8">
        <v>-637.52</v>
      </c>
      <c r="M13" s="2">
        <f t="shared" si="2"/>
        <v>-47706.210000000014</v>
      </c>
      <c r="N13" s="8">
        <v>0</v>
      </c>
      <c r="O13" s="2">
        <f t="shared" si="1"/>
        <v>-47706.210000000014</v>
      </c>
    </row>
    <row r="14" spans="1:15" x14ac:dyDescent="0.2">
      <c r="A14" s="18"/>
      <c r="B14" s="10" t="s">
        <v>15</v>
      </c>
      <c r="C14" s="10" t="s">
        <v>16</v>
      </c>
      <c r="D14" s="3">
        <f t="shared" ref="D14:L14" si="4">D15+D16+D17+D18+D19+D20</f>
        <v>3969699.92</v>
      </c>
      <c r="E14" s="3">
        <f t="shared" si="4"/>
        <v>572923.99</v>
      </c>
      <c r="F14" s="3">
        <f t="shared" si="4"/>
        <v>4580183.74</v>
      </c>
      <c r="G14" s="3">
        <f t="shared" si="4"/>
        <v>6610700.3200000003</v>
      </c>
      <c r="H14" s="3">
        <f t="shared" si="4"/>
        <v>852644.01</v>
      </c>
      <c r="I14" s="3">
        <f t="shared" si="4"/>
        <v>2201581.2399999998</v>
      </c>
      <c r="J14" s="3">
        <f t="shared" si="4"/>
        <v>0</v>
      </c>
      <c r="K14" s="3">
        <f t="shared" si="4"/>
        <v>375.06</v>
      </c>
      <c r="L14" s="3">
        <f t="shared" si="4"/>
        <v>10903.01</v>
      </c>
      <c r="M14" s="3">
        <f>D14+E14+F14+G14+H14+I14+J14+K14+L14</f>
        <v>18799011.289999999</v>
      </c>
      <c r="N14" s="19">
        <v>0</v>
      </c>
      <c r="O14" s="3">
        <f t="shared" si="1"/>
        <v>18799011.289999999</v>
      </c>
    </row>
    <row r="15" spans="1:15" x14ac:dyDescent="0.2">
      <c r="A15" s="18"/>
      <c r="C15" s="10" t="s">
        <v>17</v>
      </c>
      <c r="D15" s="8">
        <v>3017964.42</v>
      </c>
      <c r="E15" s="8">
        <v>386689.19</v>
      </c>
      <c r="F15" s="8">
        <v>2534264.44</v>
      </c>
      <c r="G15" s="8">
        <v>4673786.5</v>
      </c>
      <c r="H15" s="8">
        <v>783414.25</v>
      </c>
      <c r="I15" s="8">
        <v>2194768.36</v>
      </c>
      <c r="J15" s="8"/>
      <c r="K15" s="8"/>
      <c r="L15" s="8">
        <v>9012.49</v>
      </c>
      <c r="M15" s="2">
        <f t="shared" si="2"/>
        <v>13599899.65</v>
      </c>
      <c r="N15" s="8">
        <v>0</v>
      </c>
      <c r="O15" s="2">
        <f t="shared" si="1"/>
        <v>13599899.65</v>
      </c>
    </row>
    <row r="16" spans="1:15" x14ac:dyDescent="0.2">
      <c r="A16" s="18"/>
      <c r="C16" s="10" t="s">
        <v>18</v>
      </c>
      <c r="D16" s="8">
        <v>738983.39</v>
      </c>
      <c r="E16" s="8"/>
      <c r="F16" s="8">
        <v>1132548.93</v>
      </c>
      <c r="G16" s="8">
        <v>5.61</v>
      </c>
      <c r="H16" s="8">
        <v>4.8</v>
      </c>
      <c r="I16" s="8">
        <v>0</v>
      </c>
      <c r="J16" s="8"/>
      <c r="K16" s="8"/>
      <c r="L16" s="8"/>
      <c r="M16" s="2">
        <f t="shared" si="2"/>
        <v>1871542.73</v>
      </c>
      <c r="N16" s="8">
        <v>0</v>
      </c>
      <c r="O16" s="2">
        <f t="shared" si="1"/>
        <v>1871542.73</v>
      </c>
    </row>
    <row r="17" spans="1:15" x14ac:dyDescent="0.2">
      <c r="A17" s="18"/>
      <c r="C17" s="10" t="s">
        <v>19</v>
      </c>
      <c r="D17" s="8"/>
      <c r="E17" s="8"/>
      <c r="F17" s="8"/>
      <c r="G17" s="8"/>
      <c r="H17" s="8"/>
      <c r="I17" s="8"/>
      <c r="J17" s="8"/>
      <c r="K17" s="8"/>
      <c r="L17" s="8"/>
      <c r="M17" s="2">
        <f t="shared" si="2"/>
        <v>0</v>
      </c>
      <c r="N17" s="8">
        <v>0</v>
      </c>
      <c r="O17" s="2">
        <f t="shared" si="1"/>
        <v>0</v>
      </c>
    </row>
    <row r="18" spans="1:15" x14ac:dyDescent="0.2">
      <c r="A18" s="18"/>
      <c r="C18" s="10" t="s">
        <v>20</v>
      </c>
      <c r="D18" s="8"/>
      <c r="E18" s="8"/>
      <c r="F18" s="8"/>
      <c r="G18" s="8"/>
      <c r="H18" s="8"/>
      <c r="I18" s="8"/>
      <c r="J18" s="8"/>
      <c r="K18" s="8"/>
      <c r="L18" s="8"/>
      <c r="M18" s="2">
        <f t="shared" si="2"/>
        <v>0</v>
      </c>
      <c r="N18" s="8">
        <v>0</v>
      </c>
      <c r="O18" s="2">
        <f t="shared" si="1"/>
        <v>0</v>
      </c>
    </row>
    <row r="19" spans="1:15" x14ac:dyDescent="0.2">
      <c r="A19" s="18"/>
      <c r="C19" s="10" t="s">
        <v>21</v>
      </c>
      <c r="D19" s="8"/>
      <c r="E19" s="8"/>
      <c r="F19" s="8"/>
      <c r="G19" s="8"/>
      <c r="H19" s="8"/>
      <c r="I19" s="8"/>
      <c r="J19" s="8"/>
      <c r="K19" s="8"/>
      <c r="L19" s="8"/>
      <c r="M19" s="2">
        <f t="shared" si="2"/>
        <v>0</v>
      </c>
      <c r="N19" s="8">
        <v>0</v>
      </c>
      <c r="O19" s="2">
        <f t="shared" si="1"/>
        <v>0</v>
      </c>
    </row>
    <row r="20" spans="1:15" x14ac:dyDescent="0.2">
      <c r="A20" s="18"/>
      <c r="C20" s="14" t="s">
        <v>72</v>
      </c>
      <c r="D20" s="8">
        <v>212752.11</v>
      </c>
      <c r="E20" s="8">
        <v>186234.8</v>
      </c>
      <c r="F20" s="8">
        <v>913370.37</v>
      </c>
      <c r="G20" s="8">
        <v>1936908.21</v>
      </c>
      <c r="H20" s="8">
        <v>69224.960000000006</v>
      </c>
      <c r="I20" s="8">
        <v>6812.88</v>
      </c>
      <c r="J20" s="8"/>
      <c r="K20" s="8">
        <v>375.06</v>
      </c>
      <c r="L20" s="8">
        <v>1890.52</v>
      </c>
      <c r="M20" s="2">
        <f t="shared" si="2"/>
        <v>3327568.91</v>
      </c>
      <c r="N20" s="8">
        <v>0</v>
      </c>
      <c r="O20" s="2">
        <f t="shared" si="1"/>
        <v>3327568.91</v>
      </c>
    </row>
    <row r="21" spans="1:15" x14ac:dyDescent="0.2">
      <c r="A21" s="18"/>
      <c r="B21" s="10" t="s">
        <v>22</v>
      </c>
      <c r="C21" s="10" t="s">
        <v>23</v>
      </c>
      <c r="D21" s="8">
        <v>299846.75</v>
      </c>
      <c r="E21" s="8">
        <v>47106.58</v>
      </c>
      <c r="F21" s="8">
        <v>733861.15</v>
      </c>
      <c r="G21" s="8">
        <v>2244670.5299999998</v>
      </c>
      <c r="H21" s="8">
        <v>205610.9</v>
      </c>
      <c r="I21" s="8">
        <v>9795.7199999999993</v>
      </c>
      <c r="J21" s="8"/>
      <c r="K21" s="8">
        <v>505.91</v>
      </c>
      <c r="L21" s="8">
        <v>111871.47</v>
      </c>
      <c r="M21" s="2">
        <f t="shared" si="2"/>
        <v>3653269.0100000002</v>
      </c>
      <c r="N21" s="8">
        <v>0</v>
      </c>
      <c r="O21" s="2">
        <f t="shared" si="1"/>
        <v>3653269.0100000002</v>
      </c>
    </row>
    <row r="22" spans="1:15" x14ac:dyDescent="0.2">
      <c r="A22" s="18" t="s">
        <v>24</v>
      </c>
      <c r="C22" s="20" t="s">
        <v>25</v>
      </c>
      <c r="D22" s="3">
        <f t="shared" ref="D22:L22" si="5">D23+D24+D25+D26+D34</f>
        <v>17877146.359999999</v>
      </c>
      <c r="E22" s="3">
        <f t="shared" si="5"/>
        <v>4130705.95</v>
      </c>
      <c r="F22" s="3">
        <f t="shared" si="5"/>
        <v>26381988.479999997</v>
      </c>
      <c r="G22" s="3">
        <f t="shared" si="5"/>
        <v>31686248.43</v>
      </c>
      <c r="H22" s="3">
        <f t="shared" si="5"/>
        <v>4324857.76</v>
      </c>
      <c r="I22" s="3">
        <f t="shared" si="5"/>
        <v>12059480.309999999</v>
      </c>
      <c r="J22" s="3">
        <f t="shared" si="5"/>
        <v>0</v>
      </c>
      <c r="K22" s="3">
        <f t="shared" si="5"/>
        <v>2845.7</v>
      </c>
      <c r="L22" s="3">
        <f t="shared" si="5"/>
        <v>165645.09</v>
      </c>
      <c r="M22" s="3">
        <f>D22+E22+F22+G22+H22+I22+J22+K22+L22</f>
        <v>96628918.080000013</v>
      </c>
      <c r="N22" s="19"/>
      <c r="O22" s="3">
        <f t="shared" si="1"/>
        <v>96628918.080000013</v>
      </c>
    </row>
    <row r="23" spans="1:15" x14ac:dyDescent="0.2">
      <c r="A23" s="18"/>
      <c r="B23" s="10" t="s">
        <v>2</v>
      </c>
      <c r="C23" s="10" t="s">
        <v>26</v>
      </c>
      <c r="D23" s="8">
        <v>9991511.9600000009</v>
      </c>
      <c r="E23" s="8">
        <v>2119817.14</v>
      </c>
      <c r="F23" s="8">
        <v>8179485.79</v>
      </c>
      <c r="G23" s="8">
        <v>8378355.0099999998</v>
      </c>
      <c r="H23" s="8">
        <v>2887153.91</v>
      </c>
      <c r="I23" s="8">
        <v>9682732.1199999992</v>
      </c>
      <c r="J23" s="8"/>
      <c r="K23" s="8"/>
      <c r="L23" s="8">
        <v>72876.12</v>
      </c>
      <c r="M23" s="2">
        <f t="shared" si="2"/>
        <v>41311932.049999997</v>
      </c>
      <c r="N23" s="8">
        <v>0</v>
      </c>
      <c r="O23" s="2">
        <f t="shared" si="1"/>
        <v>41311932.049999997</v>
      </c>
    </row>
    <row r="24" spans="1:15" x14ac:dyDescent="0.2">
      <c r="A24" s="18"/>
      <c r="B24" s="10" t="s">
        <v>6</v>
      </c>
      <c r="C24" s="10" t="s">
        <v>27</v>
      </c>
      <c r="D24" s="8">
        <v>592175.38</v>
      </c>
      <c r="E24" s="8">
        <v>1070633.67</v>
      </c>
      <c r="F24" s="8">
        <v>1662586.99</v>
      </c>
      <c r="G24" s="8">
        <v>3136712.82</v>
      </c>
      <c r="H24" s="8">
        <v>89152.29</v>
      </c>
      <c r="I24" s="8">
        <v>2652.83</v>
      </c>
      <c r="J24" s="8"/>
      <c r="K24" s="8">
        <v>779.22</v>
      </c>
      <c r="L24" s="8">
        <v>28111.57</v>
      </c>
      <c r="M24" s="2">
        <f t="shared" si="2"/>
        <v>6582804.7699999996</v>
      </c>
      <c r="N24" s="8">
        <v>0</v>
      </c>
      <c r="O24" s="2">
        <f t="shared" si="1"/>
        <v>6582804.7699999996</v>
      </c>
    </row>
    <row r="25" spans="1:15" x14ac:dyDescent="0.2">
      <c r="A25" s="18"/>
      <c r="B25" s="10" t="s">
        <v>7</v>
      </c>
      <c r="C25" s="10" t="s">
        <v>28</v>
      </c>
      <c r="D25" s="8">
        <v>593612.46</v>
      </c>
      <c r="E25" s="8"/>
      <c r="F25" s="8">
        <v>8057504.5199999996</v>
      </c>
      <c r="G25" s="8">
        <v>8433763.2300000004</v>
      </c>
      <c r="H25" s="8">
        <v>18500</v>
      </c>
      <c r="I25" s="8">
        <v>11140</v>
      </c>
      <c r="J25" s="8"/>
      <c r="K25" s="8"/>
      <c r="L25" s="8">
        <v>37440.879999999997</v>
      </c>
      <c r="M25" s="2">
        <f t="shared" si="2"/>
        <v>17151961.09</v>
      </c>
      <c r="N25" s="8">
        <v>0</v>
      </c>
      <c r="O25" s="2">
        <f t="shared" si="1"/>
        <v>17151961.09</v>
      </c>
    </row>
    <row r="26" spans="1:15" x14ac:dyDescent="0.2">
      <c r="A26" s="18"/>
      <c r="B26" s="10" t="s">
        <v>8</v>
      </c>
      <c r="C26" s="10" t="s">
        <v>29</v>
      </c>
      <c r="D26" s="3">
        <f t="shared" ref="D26:L26" si="6">D27+D28+D29+D30+D31+D32+D33</f>
        <v>6699846.5600000005</v>
      </c>
      <c r="E26" s="3">
        <f t="shared" si="6"/>
        <v>940255.14</v>
      </c>
      <c r="F26" s="3">
        <f t="shared" si="6"/>
        <v>8482411.1799999997</v>
      </c>
      <c r="G26" s="3">
        <f t="shared" si="6"/>
        <v>11737417.369999999</v>
      </c>
      <c r="H26" s="3">
        <f t="shared" si="6"/>
        <v>1330051.56</v>
      </c>
      <c r="I26" s="3">
        <f t="shared" si="6"/>
        <v>2362955.36</v>
      </c>
      <c r="J26" s="3">
        <f t="shared" si="6"/>
        <v>0</v>
      </c>
      <c r="K26" s="3">
        <f t="shared" si="6"/>
        <v>2066.48</v>
      </c>
      <c r="L26" s="3">
        <f t="shared" si="6"/>
        <v>27216.52</v>
      </c>
      <c r="M26" s="3">
        <f>D26+E26+F26+G26+H26+I26+J26+K26+L26</f>
        <v>31582220.169999998</v>
      </c>
      <c r="N26" s="19">
        <v>0</v>
      </c>
      <c r="O26" s="3">
        <f t="shared" si="1"/>
        <v>31582220.169999998</v>
      </c>
    </row>
    <row r="27" spans="1:15" x14ac:dyDescent="0.2">
      <c r="A27" s="18"/>
      <c r="C27" s="10" t="s">
        <v>10</v>
      </c>
      <c r="D27" s="8">
        <v>4676799.7</v>
      </c>
      <c r="E27" s="8">
        <v>777860.74</v>
      </c>
      <c r="F27" s="8">
        <v>5457039.6299999999</v>
      </c>
      <c r="G27" s="8">
        <v>10348852.33</v>
      </c>
      <c r="H27" s="8">
        <v>1192240.3999999999</v>
      </c>
      <c r="I27" s="8">
        <v>2236755.0699999998</v>
      </c>
      <c r="J27" s="8"/>
      <c r="K27" s="8">
        <v>2066.48</v>
      </c>
      <c r="L27" s="8">
        <v>26090.95</v>
      </c>
      <c r="M27" s="2">
        <f t="shared" si="2"/>
        <v>24717705.299999997</v>
      </c>
      <c r="N27" s="8">
        <v>0</v>
      </c>
      <c r="O27" s="2">
        <f t="shared" si="1"/>
        <v>24717705.299999997</v>
      </c>
    </row>
    <row r="28" spans="1:15" x14ac:dyDescent="0.2">
      <c r="A28" s="18"/>
      <c r="C28" s="10" t="s">
        <v>11</v>
      </c>
      <c r="D28" s="8">
        <v>1477966.74</v>
      </c>
      <c r="E28" s="8"/>
      <c r="F28" s="8">
        <v>2265096.91</v>
      </c>
      <c r="G28" s="8">
        <v>10.27</v>
      </c>
      <c r="H28" s="8">
        <v>4.8499999999999996</v>
      </c>
      <c r="I28" s="8"/>
      <c r="J28" s="8"/>
      <c r="K28" s="8"/>
      <c r="L28" s="8"/>
      <c r="M28" s="2">
        <f t="shared" si="2"/>
        <v>3743078.7700000005</v>
      </c>
      <c r="N28" s="8">
        <v>0</v>
      </c>
      <c r="O28" s="2">
        <f t="shared" si="1"/>
        <v>3743078.7700000005</v>
      </c>
    </row>
    <row r="29" spans="1:15" x14ac:dyDescent="0.2">
      <c r="A29" s="18"/>
      <c r="C29" s="14" t="s">
        <v>73</v>
      </c>
      <c r="D29" s="8">
        <v>545080.12</v>
      </c>
      <c r="E29" s="8">
        <v>162394.4</v>
      </c>
      <c r="F29" s="8">
        <v>760274.64</v>
      </c>
      <c r="G29" s="8">
        <v>1388554.77</v>
      </c>
      <c r="H29" s="8">
        <v>137806.31</v>
      </c>
      <c r="I29" s="8">
        <v>126200.29</v>
      </c>
      <c r="J29" s="8"/>
      <c r="K29" s="8"/>
      <c r="L29" s="8">
        <v>1125.57</v>
      </c>
      <c r="M29" s="2">
        <f t="shared" si="2"/>
        <v>3121436.1</v>
      </c>
      <c r="N29" s="8">
        <v>0</v>
      </c>
      <c r="O29" s="2">
        <f t="shared" si="1"/>
        <v>3121436.1</v>
      </c>
    </row>
    <row r="30" spans="1:15" x14ac:dyDescent="0.2">
      <c r="A30" s="18"/>
      <c r="C30" s="10" t="s">
        <v>30</v>
      </c>
      <c r="D30" s="8"/>
      <c r="E30" s="8"/>
      <c r="F30" s="8"/>
      <c r="G30" s="8"/>
      <c r="H30" s="8"/>
      <c r="I30" s="8"/>
      <c r="J30" s="8"/>
      <c r="K30" s="8"/>
      <c r="L30" s="8"/>
      <c r="M30" s="2">
        <f t="shared" si="2"/>
        <v>0</v>
      </c>
      <c r="N30" s="8">
        <v>0</v>
      </c>
      <c r="O30" s="2">
        <f t="shared" si="1"/>
        <v>0</v>
      </c>
    </row>
    <row r="31" spans="1:15" x14ac:dyDescent="0.2">
      <c r="A31" s="18"/>
      <c r="C31" s="10" t="s">
        <v>31</v>
      </c>
      <c r="D31" s="8"/>
      <c r="E31" s="8"/>
      <c r="F31" s="8"/>
      <c r="G31" s="8"/>
      <c r="H31" s="8"/>
      <c r="I31" s="8"/>
      <c r="J31" s="8"/>
      <c r="K31" s="8"/>
      <c r="L31" s="8"/>
      <c r="M31" s="2">
        <f t="shared" si="2"/>
        <v>0</v>
      </c>
      <c r="N31" s="8">
        <v>0</v>
      </c>
      <c r="O31" s="2">
        <f t="shared" si="1"/>
        <v>0</v>
      </c>
    </row>
    <row r="32" spans="1:15" x14ac:dyDescent="0.2">
      <c r="A32" s="18"/>
      <c r="C32" s="10" t="s">
        <v>32</v>
      </c>
      <c r="D32" s="8"/>
      <c r="E32" s="8"/>
      <c r="F32" s="8"/>
      <c r="G32" s="8"/>
      <c r="H32" s="8"/>
      <c r="I32" s="8"/>
      <c r="J32" s="8"/>
      <c r="K32" s="8"/>
      <c r="L32" s="8"/>
      <c r="M32" s="2">
        <f t="shared" si="2"/>
        <v>0</v>
      </c>
      <c r="N32" s="8">
        <v>0</v>
      </c>
      <c r="O32" s="2">
        <f t="shared" si="1"/>
        <v>0</v>
      </c>
    </row>
    <row r="33" spans="1:16" x14ac:dyDescent="0.2">
      <c r="A33" s="18"/>
      <c r="C33" s="10" t="s">
        <v>33</v>
      </c>
      <c r="D33" s="8"/>
      <c r="E33" s="8"/>
      <c r="F33" s="8"/>
      <c r="G33" s="8"/>
      <c r="H33" s="8"/>
      <c r="I33" s="8"/>
      <c r="J33" s="8"/>
      <c r="K33" s="8"/>
      <c r="L33" s="8"/>
      <c r="M33" s="2">
        <f t="shared" si="2"/>
        <v>0</v>
      </c>
      <c r="N33" s="8">
        <v>0</v>
      </c>
      <c r="O33" s="2">
        <f t="shared" si="1"/>
        <v>0</v>
      </c>
    </row>
    <row r="34" spans="1:16" x14ac:dyDescent="0.2">
      <c r="A34" s="18"/>
      <c r="B34" s="10" t="s">
        <v>15</v>
      </c>
      <c r="C34" s="10" t="s">
        <v>34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/>
      <c r="K34" s="8"/>
      <c r="L34" s="8">
        <v>0</v>
      </c>
      <c r="M34" s="2">
        <f t="shared" si="2"/>
        <v>0</v>
      </c>
      <c r="N34" s="8">
        <v>0</v>
      </c>
      <c r="O34" s="2">
        <f t="shared" si="1"/>
        <v>0</v>
      </c>
    </row>
    <row r="35" spans="1:16" s="17" customFormat="1" x14ac:dyDescent="0.2">
      <c r="A35" s="21" t="s">
        <v>35</v>
      </c>
      <c r="B35" s="11"/>
      <c r="C35" s="22" t="s">
        <v>36</v>
      </c>
      <c r="D35" s="4">
        <f t="shared" ref="D35:O35" si="7">D3-D22</f>
        <v>1510101.200000003</v>
      </c>
      <c r="E35" s="4">
        <f t="shared" si="7"/>
        <v>2318722.6799999997</v>
      </c>
      <c r="F35" s="4">
        <f t="shared" si="7"/>
        <v>3488753.9100000039</v>
      </c>
      <c r="G35" s="4">
        <f t="shared" si="7"/>
        <v>3890331.2299999967</v>
      </c>
      <c r="H35" s="4">
        <f t="shared" si="7"/>
        <v>1101336.6500000004</v>
      </c>
      <c r="I35" s="4">
        <f t="shared" si="7"/>
        <v>554031.81000000238</v>
      </c>
      <c r="J35" s="4">
        <f t="shared" si="7"/>
        <v>0</v>
      </c>
      <c r="K35" s="4">
        <f t="shared" si="7"/>
        <v>2970.8200000000006</v>
      </c>
      <c r="L35" s="4">
        <f t="shared" si="7"/>
        <v>123168.23999999996</v>
      </c>
      <c r="M35" s="4">
        <f t="shared" si="7"/>
        <v>12989416.539999977</v>
      </c>
      <c r="N35" s="4">
        <f t="shared" si="7"/>
        <v>0</v>
      </c>
      <c r="O35" s="4">
        <f t="shared" si="7"/>
        <v>12989416.539999977</v>
      </c>
    </row>
    <row r="36" spans="1:16" x14ac:dyDescent="0.2">
      <c r="A36" s="16"/>
      <c r="B36" s="17"/>
      <c r="C36" s="20"/>
      <c r="D36" s="23"/>
      <c r="E36" s="23"/>
      <c r="F36" s="23"/>
      <c r="G36" s="23"/>
      <c r="H36" s="23"/>
      <c r="I36" s="23"/>
      <c r="J36" s="23"/>
      <c r="K36" s="23"/>
      <c r="L36" s="23"/>
      <c r="M36" s="5"/>
      <c r="N36" s="24"/>
      <c r="O36" s="5"/>
    </row>
    <row r="37" spans="1:16" x14ac:dyDescent="0.2">
      <c r="A37" s="18"/>
      <c r="C37" s="20"/>
      <c r="D37" s="23"/>
      <c r="E37" s="23"/>
      <c r="F37" s="23"/>
      <c r="G37" s="23"/>
      <c r="H37" s="23"/>
      <c r="I37" s="23"/>
      <c r="J37" s="23"/>
      <c r="K37" s="23"/>
      <c r="L37" s="23"/>
      <c r="M37" s="5"/>
      <c r="N37" s="24"/>
      <c r="O37" s="5"/>
    </row>
    <row r="38" spans="1:16" x14ac:dyDescent="0.2">
      <c r="A38" s="1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6" x14ac:dyDescent="0.2">
      <c r="A39" s="18" t="s">
        <v>41</v>
      </c>
      <c r="C39" s="20" t="s">
        <v>42</v>
      </c>
      <c r="D39" s="25"/>
      <c r="E39" s="25"/>
      <c r="F39" s="25"/>
      <c r="G39" s="26"/>
      <c r="H39" s="25"/>
      <c r="I39" s="25"/>
      <c r="J39" s="25"/>
      <c r="K39" s="25"/>
      <c r="L39" s="25"/>
      <c r="M39" s="7">
        <f>M40+M41+M42+M43+M44+M45</f>
        <v>14602075.91</v>
      </c>
      <c r="N39" s="7">
        <f>N40+N41+N42+N43+N44+N45</f>
        <v>0</v>
      </c>
      <c r="O39" s="3">
        <f>O40+O41+O42+O43+O44+O45</f>
        <v>14602075.91</v>
      </c>
      <c r="P39" s="35"/>
    </row>
    <row r="40" spans="1:16" s="29" customFormat="1" x14ac:dyDescent="0.2">
      <c r="A40" s="18"/>
      <c r="B40" s="10" t="s">
        <v>2</v>
      </c>
      <c r="C40" s="10" t="s">
        <v>43</v>
      </c>
      <c r="D40" s="6"/>
      <c r="E40" s="6"/>
      <c r="F40" s="6"/>
      <c r="G40" s="27"/>
      <c r="H40" s="6"/>
      <c r="I40" s="6"/>
      <c r="J40" s="6"/>
      <c r="K40" s="6"/>
      <c r="L40" s="6"/>
      <c r="M40" s="8">
        <v>7985874.5499999998</v>
      </c>
      <c r="N40" s="8"/>
      <c r="O40" s="8">
        <v>7985874.5499999998</v>
      </c>
      <c r="P40" s="36"/>
    </row>
    <row r="41" spans="1:16" s="29" customFormat="1" x14ac:dyDescent="0.2">
      <c r="A41" s="28"/>
      <c r="B41" s="29" t="s">
        <v>6</v>
      </c>
      <c r="C41" s="29" t="s">
        <v>44</v>
      </c>
      <c r="D41" s="30"/>
      <c r="E41" s="30"/>
      <c r="F41" s="30"/>
      <c r="G41" s="31"/>
      <c r="H41" s="30"/>
      <c r="I41" s="30"/>
      <c r="J41" s="30"/>
      <c r="K41" s="30"/>
      <c r="L41" s="30"/>
      <c r="M41" s="8">
        <v>6525915.04</v>
      </c>
      <c r="N41" s="32"/>
      <c r="O41" s="8">
        <v>6525915.04</v>
      </c>
      <c r="P41" s="36"/>
    </row>
    <row r="42" spans="1:16" x14ac:dyDescent="0.2">
      <c r="A42" s="28"/>
      <c r="B42" s="29" t="s">
        <v>7</v>
      </c>
      <c r="C42" s="29" t="s">
        <v>45</v>
      </c>
      <c r="D42" s="30"/>
      <c r="E42" s="30"/>
      <c r="F42" s="30"/>
      <c r="G42" s="31"/>
      <c r="H42" s="30"/>
      <c r="I42" s="30"/>
      <c r="J42" s="30"/>
      <c r="K42" s="30"/>
      <c r="L42" s="30"/>
      <c r="M42" s="8"/>
      <c r="N42" s="32"/>
      <c r="O42" s="8"/>
      <c r="P42" s="35"/>
    </row>
    <row r="43" spans="1:16" x14ac:dyDescent="0.2">
      <c r="A43" s="18"/>
      <c r="B43" s="10" t="s">
        <v>8</v>
      </c>
      <c r="C43" s="10" t="s">
        <v>46</v>
      </c>
      <c r="D43" s="6"/>
      <c r="E43" s="6"/>
      <c r="F43" s="6"/>
      <c r="G43" s="27"/>
      <c r="H43" s="6"/>
      <c r="I43" s="6"/>
      <c r="J43" s="6"/>
      <c r="K43" s="6"/>
      <c r="L43" s="6"/>
      <c r="M43" s="8">
        <v>90286.32</v>
      </c>
      <c r="N43" s="8"/>
      <c r="O43" s="8">
        <v>90286.32</v>
      </c>
      <c r="P43" s="35"/>
    </row>
    <row r="44" spans="1:16" x14ac:dyDescent="0.2">
      <c r="A44" s="18"/>
      <c r="B44" s="10" t="s">
        <v>15</v>
      </c>
      <c r="C44" s="10" t="s">
        <v>47</v>
      </c>
      <c r="D44" s="6"/>
      <c r="E44" s="6"/>
      <c r="F44" s="6"/>
      <c r="G44" s="27"/>
      <c r="H44" s="6"/>
      <c r="I44" s="6"/>
      <c r="J44" s="6"/>
      <c r="K44" s="6"/>
      <c r="L44" s="6"/>
      <c r="M44" s="8"/>
      <c r="N44" s="8"/>
      <c r="O44" s="8"/>
      <c r="P44" s="35"/>
    </row>
    <row r="45" spans="1:16" x14ac:dyDescent="0.2">
      <c r="A45" s="18"/>
      <c r="B45" s="10" t="s">
        <v>22</v>
      </c>
      <c r="C45" s="10" t="s">
        <v>34</v>
      </c>
      <c r="D45" s="6"/>
      <c r="E45" s="6"/>
      <c r="F45" s="6"/>
      <c r="G45" s="27"/>
      <c r="H45" s="6"/>
      <c r="I45" s="6"/>
      <c r="J45" s="6"/>
      <c r="K45" s="6"/>
      <c r="L45" s="6"/>
      <c r="M45" s="8"/>
      <c r="N45" s="8"/>
      <c r="O45" s="8"/>
      <c r="P45" s="35"/>
    </row>
    <row r="46" spans="1:16" x14ac:dyDescent="0.2">
      <c r="A46" s="18" t="s">
        <v>48</v>
      </c>
      <c r="C46" s="20" t="s">
        <v>49</v>
      </c>
      <c r="D46" s="25"/>
      <c r="E46" s="25"/>
      <c r="F46" s="25"/>
      <c r="G46" s="26"/>
      <c r="H46" s="25"/>
      <c r="I46" s="25"/>
      <c r="J46" s="25"/>
      <c r="K46" s="25"/>
      <c r="L46" s="25"/>
      <c r="M46" s="3">
        <f>M47+M48+M49+M50+M51+M52</f>
        <v>32721202.440000001</v>
      </c>
      <c r="N46" s="3">
        <f>N47+N48+N49+N50+N51+N52</f>
        <v>0</v>
      </c>
      <c r="O46" s="3">
        <f>O47+O48+O49+O50+O51+O52</f>
        <v>32721202.440000001</v>
      </c>
      <c r="P46" s="35"/>
    </row>
    <row r="47" spans="1:16" s="29" customFormat="1" x14ac:dyDescent="0.2">
      <c r="A47" s="18"/>
      <c r="B47" s="10" t="s">
        <v>2</v>
      </c>
      <c r="C47" s="10" t="s">
        <v>50</v>
      </c>
      <c r="D47" s="6"/>
      <c r="E47" s="6"/>
      <c r="F47" s="6"/>
      <c r="G47" s="6"/>
      <c r="H47" s="6"/>
      <c r="I47" s="6"/>
      <c r="J47" s="6"/>
      <c r="K47" s="6"/>
      <c r="L47" s="6"/>
      <c r="M47" s="8">
        <v>14096081.18</v>
      </c>
      <c r="N47" s="8"/>
      <c r="O47" s="8">
        <v>14096081.18</v>
      </c>
      <c r="P47" s="36"/>
    </row>
    <row r="48" spans="1:16" x14ac:dyDescent="0.2">
      <c r="A48" s="28"/>
      <c r="B48" s="29" t="s">
        <v>6</v>
      </c>
      <c r="C48" s="29" t="s">
        <v>51</v>
      </c>
      <c r="D48" s="30"/>
      <c r="E48" s="30"/>
      <c r="F48" s="30"/>
      <c r="G48" s="30"/>
      <c r="H48" s="30"/>
      <c r="I48" s="30"/>
      <c r="J48" s="30"/>
      <c r="K48" s="30"/>
      <c r="L48" s="30"/>
      <c r="M48" s="8"/>
      <c r="N48" s="8"/>
      <c r="O48" s="8"/>
      <c r="P48" s="35"/>
    </row>
    <row r="49" spans="1:16" x14ac:dyDescent="0.2">
      <c r="A49" s="18"/>
      <c r="B49" s="10" t="s">
        <v>7</v>
      </c>
      <c r="C49" s="10" t="s">
        <v>52</v>
      </c>
      <c r="D49" s="6"/>
      <c r="E49" s="6"/>
      <c r="F49" s="6"/>
      <c r="G49" s="6"/>
      <c r="H49" s="6"/>
      <c r="I49" s="6"/>
      <c r="J49" s="6"/>
      <c r="K49" s="6"/>
      <c r="L49" s="6"/>
      <c r="M49" s="8"/>
      <c r="N49" s="8"/>
      <c r="O49" s="8"/>
      <c r="P49" s="35"/>
    </row>
    <row r="50" spans="1:16" x14ac:dyDescent="0.2">
      <c r="A50" s="18"/>
      <c r="B50" s="10" t="s">
        <v>8</v>
      </c>
      <c r="C50" s="10" t="s">
        <v>53</v>
      </c>
      <c r="D50" s="6"/>
      <c r="E50" s="6"/>
      <c r="F50" s="6"/>
      <c r="G50" s="6"/>
      <c r="H50" s="6"/>
      <c r="I50" s="6"/>
      <c r="J50" s="6"/>
      <c r="K50" s="6"/>
      <c r="L50" s="6"/>
      <c r="M50" s="8">
        <v>1030000</v>
      </c>
      <c r="N50" s="8"/>
      <c r="O50" s="8">
        <v>1030000</v>
      </c>
      <c r="P50" s="35"/>
    </row>
    <row r="51" spans="1:16" x14ac:dyDescent="0.2">
      <c r="A51" s="18"/>
      <c r="B51" s="10" t="s">
        <v>15</v>
      </c>
      <c r="C51" s="10" t="s">
        <v>54</v>
      </c>
      <c r="D51" s="6"/>
      <c r="E51" s="6"/>
      <c r="F51" s="6"/>
      <c r="G51" s="6"/>
      <c r="H51" s="6"/>
      <c r="I51" s="6"/>
      <c r="J51" s="6"/>
      <c r="K51" s="6"/>
      <c r="L51" s="6"/>
      <c r="M51" s="8">
        <v>17595121.260000002</v>
      </c>
      <c r="N51" s="8"/>
      <c r="O51" s="8">
        <v>17595121.260000002</v>
      </c>
      <c r="P51" s="35"/>
    </row>
    <row r="52" spans="1:16" x14ac:dyDescent="0.2">
      <c r="A52" s="18"/>
      <c r="B52" s="10" t="s">
        <v>22</v>
      </c>
      <c r="C52" s="10" t="s">
        <v>23</v>
      </c>
      <c r="D52" s="6"/>
      <c r="E52" s="6"/>
      <c r="F52" s="6"/>
      <c r="G52" s="6"/>
      <c r="H52" s="6"/>
      <c r="I52" s="6"/>
      <c r="J52" s="6"/>
      <c r="K52" s="6"/>
      <c r="L52" s="6"/>
      <c r="M52" s="8"/>
      <c r="N52" s="8"/>
      <c r="O52" s="8"/>
      <c r="P52" s="35"/>
    </row>
    <row r="53" spans="1:16" x14ac:dyDescent="0.2">
      <c r="A53" s="18" t="s">
        <v>55</v>
      </c>
      <c r="C53" s="20" t="s">
        <v>56</v>
      </c>
      <c r="D53" s="25"/>
      <c r="E53" s="25"/>
      <c r="F53" s="25"/>
      <c r="G53" s="25"/>
      <c r="H53" s="25"/>
      <c r="I53" s="25"/>
      <c r="J53" s="25"/>
      <c r="K53" s="25"/>
      <c r="L53" s="25"/>
      <c r="M53" s="3">
        <f>M54+M55+M56</f>
        <v>13206793.82</v>
      </c>
      <c r="N53" s="3">
        <f>N54+N55+N56</f>
        <v>0</v>
      </c>
      <c r="O53" s="3">
        <f>O54+O55+O56</f>
        <v>13206793.82</v>
      </c>
      <c r="P53" s="35"/>
    </row>
    <row r="54" spans="1:16" s="29" customFormat="1" x14ac:dyDescent="0.2">
      <c r="A54" s="18"/>
      <c r="B54" s="10" t="s">
        <v>2</v>
      </c>
      <c r="C54" s="10" t="s">
        <v>57</v>
      </c>
      <c r="D54" s="6"/>
      <c r="E54" s="6"/>
      <c r="F54" s="6"/>
      <c r="G54" s="6"/>
      <c r="H54" s="6"/>
      <c r="I54" s="6"/>
      <c r="J54" s="6"/>
      <c r="K54" s="6"/>
      <c r="L54" s="6"/>
      <c r="M54" s="8"/>
      <c r="N54" s="8"/>
      <c r="O54" s="8"/>
      <c r="P54" s="36"/>
    </row>
    <row r="55" spans="1:16" x14ac:dyDescent="0.2">
      <c r="A55" s="28"/>
      <c r="B55" s="29" t="s">
        <v>6</v>
      </c>
      <c r="C55" s="29" t="s">
        <v>58</v>
      </c>
      <c r="D55" s="30"/>
      <c r="E55" s="30"/>
      <c r="F55" s="30"/>
      <c r="G55" s="30"/>
      <c r="H55" s="30"/>
      <c r="I55" s="30"/>
      <c r="J55" s="30"/>
      <c r="K55" s="30"/>
      <c r="L55" s="30"/>
      <c r="M55" s="8"/>
      <c r="N55" s="8"/>
      <c r="O55" s="8"/>
      <c r="P55" s="35"/>
    </row>
    <row r="56" spans="1:16" x14ac:dyDescent="0.2">
      <c r="A56" s="18"/>
      <c r="B56" s="10" t="s">
        <v>7</v>
      </c>
      <c r="C56" s="10" t="s">
        <v>59</v>
      </c>
      <c r="D56" s="6"/>
      <c r="E56" s="6"/>
      <c r="F56" s="6"/>
      <c r="G56" s="6"/>
      <c r="H56" s="6"/>
      <c r="I56" s="6"/>
      <c r="J56" s="6"/>
      <c r="K56" s="6"/>
      <c r="L56" s="6"/>
      <c r="M56" s="8">
        <v>13206793.82</v>
      </c>
      <c r="N56" s="8"/>
      <c r="O56" s="8">
        <v>13206793.82</v>
      </c>
      <c r="P56" s="35"/>
    </row>
    <row r="57" spans="1:16" x14ac:dyDescent="0.2">
      <c r="A57" s="61" t="s">
        <v>60</v>
      </c>
      <c r="B57" s="61"/>
      <c r="C57" s="61"/>
      <c r="D57" s="61"/>
      <c r="E57" s="4"/>
      <c r="F57" s="4"/>
      <c r="G57" s="4"/>
      <c r="H57" s="4"/>
      <c r="I57" s="4"/>
      <c r="J57" s="4"/>
      <c r="K57" s="4"/>
      <c r="L57" s="4"/>
      <c r="M57" s="9">
        <v>17901749.25</v>
      </c>
      <c r="N57" s="9">
        <f>N35-N39+N46-N53</f>
        <v>0</v>
      </c>
      <c r="O57" s="9">
        <v>17901749.25</v>
      </c>
      <c r="P57" s="35"/>
    </row>
    <row r="58" spans="1:16" x14ac:dyDescent="0.2">
      <c r="A58" s="37" t="s">
        <v>68</v>
      </c>
    </row>
    <row r="59" spans="1:16" x14ac:dyDescent="0.2">
      <c r="A59" s="37" t="s">
        <v>69</v>
      </c>
      <c r="M59" s="9">
        <v>17901749.25</v>
      </c>
      <c r="O59" s="9">
        <v>17901749.25</v>
      </c>
      <c r="P59" s="35"/>
    </row>
    <row r="60" spans="1:16" x14ac:dyDescent="0.2">
      <c r="A60" s="38" t="s">
        <v>70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0">
        <v>4206911.08</v>
      </c>
      <c r="N60" s="11"/>
      <c r="O60" s="10">
        <v>4206911.08</v>
      </c>
    </row>
    <row r="61" spans="1:16" x14ac:dyDescent="0.2">
      <c r="A61" s="39" t="s">
        <v>71</v>
      </c>
      <c r="M61" s="12">
        <v>13694838.17</v>
      </c>
      <c r="O61" s="20">
        <f>M61</f>
        <v>13694838.17</v>
      </c>
    </row>
  </sheetData>
  <mergeCells count="14">
    <mergeCell ref="B3:C3"/>
    <mergeCell ref="A57:D57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89AADEAF-B54F-4B1D-861E-54754215BCC1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E59D6-552A-453A-856E-B1BF5B64C778}">
  <dimension ref="A1:P61"/>
  <sheetViews>
    <sheetView topLeftCell="A29" workbookViewId="0">
      <selection activeCell="P67" sqref="P67"/>
    </sheetView>
  </sheetViews>
  <sheetFormatPr defaultRowHeight="12.75" x14ac:dyDescent="0.2"/>
  <cols>
    <col min="1" max="1" width="5.42578125" style="10" customWidth="1"/>
    <col min="2" max="2" width="2.42578125" style="10" customWidth="1"/>
    <col min="3" max="3" width="29.42578125" style="10" customWidth="1"/>
    <col min="4" max="4" width="15.5703125" style="10" customWidth="1"/>
    <col min="5" max="5" width="12.85546875" style="10" bestFit="1" customWidth="1"/>
    <col min="6" max="6" width="16.5703125" style="10" customWidth="1"/>
    <col min="7" max="8" width="14" style="10" bestFit="1" customWidth="1"/>
    <col min="9" max="9" width="13.28515625" style="10" bestFit="1" customWidth="1"/>
    <col min="10" max="11" width="9.28515625" style="10" bestFit="1" customWidth="1"/>
    <col min="12" max="12" width="12.7109375" style="10" bestFit="1" customWidth="1"/>
    <col min="13" max="13" width="13.7109375" style="10" customWidth="1"/>
    <col min="14" max="14" width="11.140625" style="10" customWidth="1"/>
    <col min="15" max="15" width="19.42578125" style="10" customWidth="1"/>
    <col min="16" max="16384" width="9.140625" style="10"/>
  </cols>
  <sheetData>
    <row r="1" spans="1:15" s="14" customFormat="1" x14ac:dyDescent="0.2">
      <c r="A1" s="13"/>
      <c r="C1" s="15" t="s">
        <v>111</v>
      </c>
      <c r="D1" s="62" t="s">
        <v>37</v>
      </c>
      <c r="E1" s="62" t="s">
        <v>38</v>
      </c>
      <c r="F1" s="62" t="s">
        <v>75</v>
      </c>
      <c r="G1" s="62" t="s">
        <v>74</v>
      </c>
      <c r="H1" s="62" t="s">
        <v>39</v>
      </c>
      <c r="I1" s="62" t="s">
        <v>40</v>
      </c>
      <c r="J1" s="62" t="s">
        <v>61</v>
      </c>
      <c r="K1" s="62" t="s">
        <v>66</v>
      </c>
      <c r="L1" s="62" t="s">
        <v>62</v>
      </c>
      <c r="M1" s="62" t="s">
        <v>63</v>
      </c>
      <c r="N1" s="62" t="s">
        <v>64</v>
      </c>
      <c r="O1" s="62" t="s">
        <v>65</v>
      </c>
    </row>
    <row r="2" spans="1:15" s="14" customFormat="1" x14ac:dyDescent="0.2">
      <c r="A2" s="13"/>
      <c r="B2" s="13"/>
      <c r="C2" s="33" t="s">
        <v>67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s="17" customFormat="1" x14ac:dyDescent="0.2">
      <c r="A3" s="13" t="s">
        <v>1</v>
      </c>
      <c r="B3" s="63" t="s">
        <v>0</v>
      </c>
      <c r="C3" s="63"/>
      <c r="D3" s="1">
        <f t="shared" ref="D3:N3" si="0">D4+D5+D6+D7+D14+D21</f>
        <v>147215659.81999999</v>
      </c>
      <c r="E3" s="1">
        <f t="shared" si="0"/>
        <v>8562209.4199999999</v>
      </c>
      <c r="F3" s="1">
        <f t="shared" si="0"/>
        <v>36873848.030000001</v>
      </c>
      <c r="G3" s="1">
        <f t="shared" si="0"/>
        <v>164775692.81</v>
      </c>
      <c r="H3" s="1">
        <f t="shared" si="0"/>
        <v>94983020</v>
      </c>
      <c r="I3" s="1">
        <f t="shared" si="0"/>
        <v>0</v>
      </c>
      <c r="J3" s="1">
        <f t="shared" si="0"/>
        <v>0</v>
      </c>
      <c r="K3" s="1">
        <f t="shared" si="0"/>
        <v>0</v>
      </c>
      <c r="L3" s="1">
        <f t="shared" si="0"/>
        <v>52417567.089999996</v>
      </c>
      <c r="M3" s="1">
        <f>D3+E3+F3+G3+H3+I3+J3+K3+L3</f>
        <v>504827997.16999996</v>
      </c>
      <c r="N3" s="1">
        <f t="shared" si="0"/>
        <v>0</v>
      </c>
      <c r="O3" s="1">
        <f t="shared" ref="O3:O34" si="1">M3+N3</f>
        <v>504827997.16999996</v>
      </c>
    </row>
    <row r="4" spans="1:15" x14ac:dyDescent="0.2">
      <c r="A4" s="16"/>
      <c r="B4" s="17" t="s">
        <v>2</v>
      </c>
      <c r="C4" s="17" t="s">
        <v>4</v>
      </c>
      <c r="D4" s="8">
        <v>78715033.109999999</v>
      </c>
      <c r="E4" s="8">
        <v>6142913.3200000003</v>
      </c>
      <c r="F4" s="8">
        <v>19128524.379999999</v>
      </c>
      <c r="G4" s="8">
        <v>119354995.14</v>
      </c>
      <c r="H4" s="8">
        <v>55376809.539999999</v>
      </c>
      <c r="I4" s="8"/>
      <c r="J4" s="34"/>
      <c r="K4" s="34"/>
      <c r="L4" s="8">
        <v>36268422.479999997</v>
      </c>
      <c r="M4" s="2">
        <f>D4+E4+F4+G4+H4+I4+J4+K4+L4</f>
        <v>314986697.97000003</v>
      </c>
      <c r="N4" s="8">
        <v>0</v>
      </c>
      <c r="O4" s="2">
        <f t="shared" si="1"/>
        <v>314986697.97000003</v>
      </c>
    </row>
    <row r="5" spans="1:15" x14ac:dyDescent="0.2">
      <c r="A5" s="18"/>
      <c r="B5" s="10" t="s">
        <v>6</v>
      </c>
      <c r="C5" s="10" t="s">
        <v>3</v>
      </c>
      <c r="D5" s="8">
        <v>9815612.9600000009</v>
      </c>
      <c r="E5" s="8">
        <v>1555391.53</v>
      </c>
      <c r="F5" s="8">
        <v>0</v>
      </c>
      <c r="G5" s="8">
        <v>312330.7</v>
      </c>
      <c r="H5" s="8">
        <v>4861106.47</v>
      </c>
      <c r="I5" s="8"/>
      <c r="J5" s="8"/>
      <c r="K5" s="8"/>
      <c r="L5" s="8">
        <v>0</v>
      </c>
      <c r="M5" s="2">
        <f t="shared" ref="M5:M34" si="2">D5+E5+F5+G5+H5+I5+J5+K5+L5</f>
        <v>16544441.66</v>
      </c>
      <c r="N5" s="8">
        <v>0</v>
      </c>
      <c r="O5" s="2">
        <f t="shared" si="1"/>
        <v>16544441.66</v>
      </c>
    </row>
    <row r="6" spans="1:15" x14ac:dyDescent="0.2">
      <c r="A6" s="18"/>
      <c r="B6" s="10" t="s">
        <v>7</v>
      </c>
      <c r="C6" s="10" t="s">
        <v>5</v>
      </c>
      <c r="D6" s="8">
        <v>4843527.17</v>
      </c>
      <c r="E6" s="8">
        <v>22740.880000000001</v>
      </c>
      <c r="F6" s="8">
        <v>0</v>
      </c>
      <c r="G6" s="8">
        <v>343318.9</v>
      </c>
      <c r="H6" s="8">
        <v>3972983.86</v>
      </c>
      <c r="I6" s="8"/>
      <c r="J6" s="8"/>
      <c r="K6" s="8"/>
      <c r="L6" s="8">
        <v>0</v>
      </c>
      <c r="M6" s="2">
        <f t="shared" si="2"/>
        <v>9182570.8100000005</v>
      </c>
      <c r="N6" s="8">
        <v>0</v>
      </c>
      <c r="O6" s="2">
        <f t="shared" si="1"/>
        <v>9182570.8100000005</v>
      </c>
    </row>
    <row r="7" spans="1:15" x14ac:dyDescent="0.2">
      <c r="A7" s="18"/>
      <c r="B7" s="10" t="s">
        <v>8</v>
      </c>
      <c r="C7" s="10" t="s">
        <v>9</v>
      </c>
      <c r="D7" s="3">
        <f t="shared" ref="D7:L7" si="3">D8+D9+D10+D11+D12+D13</f>
        <v>7653703.8300000001</v>
      </c>
      <c r="E7" s="3">
        <f t="shared" si="3"/>
        <v>229156.53999999998</v>
      </c>
      <c r="F7" s="3">
        <f t="shared" si="3"/>
        <v>11778906.210000001</v>
      </c>
      <c r="G7" s="3">
        <f t="shared" ref="G7" si="4">G8+G9+G10+G11+G12+G13</f>
        <v>43098086.379999995</v>
      </c>
      <c r="H7" s="3">
        <f t="shared" si="3"/>
        <v>2835624.7600000002</v>
      </c>
      <c r="I7" s="3">
        <f t="shared" si="3"/>
        <v>0</v>
      </c>
      <c r="J7" s="3">
        <f t="shared" si="3"/>
        <v>0</v>
      </c>
      <c r="K7" s="3">
        <f t="shared" si="3"/>
        <v>0</v>
      </c>
      <c r="L7" s="3">
        <f t="shared" si="3"/>
        <v>16149144.609999999</v>
      </c>
      <c r="M7" s="3">
        <f>D7+E7+F7+G7+H7+I7+J7+K7+L7</f>
        <v>81744622.329999983</v>
      </c>
      <c r="N7" s="19">
        <v>0</v>
      </c>
      <c r="O7" s="3">
        <f t="shared" si="1"/>
        <v>81744622.329999983</v>
      </c>
    </row>
    <row r="8" spans="1:15" x14ac:dyDescent="0.2">
      <c r="A8" s="18"/>
      <c r="C8" s="10" t="s">
        <v>10</v>
      </c>
      <c r="D8" s="8">
        <v>7344742.2300000004</v>
      </c>
      <c r="E8" s="8">
        <v>115539.14</v>
      </c>
      <c r="F8" s="8">
        <v>5406804.6399999997</v>
      </c>
      <c r="G8" s="8">
        <v>36161201.539999999</v>
      </c>
      <c r="H8" s="8">
        <v>2699777.1</v>
      </c>
      <c r="I8" s="8"/>
      <c r="J8" s="8"/>
      <c r="K8" s="8"/>
      <c r="L8" s="8">
        <v>13691289.529999999</v>
      </c>
      <c r="M8" s="2">
        <f t="shared" si="2"/>
        <v>65419354.18</v>
      </c>
      <c r="N8" s="8">
        <v>0</v>
      </c>
      <c r="O8" s="2">
        <f t="shared" si="1"/>
        <v>65419354.18</v>
      </c>
    </row>
    <row r="9" spans="1:15" x14ac:dyDescent="0.2">
      <c r="A9" s="18"/>
      <c r="C9" s="10" t="s">
        <v>11</v>
      </c>
      <c r="D9" s="8">
        <v>308961.59999999998</v>
      </c>
      <c r="E9" s="8">
        <v>113617.4</v>
      </c>
      <c r="F9" s="8">
        <v>6372101.5700000003</v>
      </c>
      <c r="G9" s="8">
        <v>6936884.8399999999</v>
      </c>
      <c r="H9" s="8">
        <v>135847.66</v>
      </c>
      <c r="I9" s="8"/>
      <c r="J9" s="8"/>
      <c r="K9" s="8"/>
      <c r="L9" s="8">
        <v>2457855.08</v>
      </c>
      <c r="M9" s="2">
        <f t="shared" si="2"/>
        <v>16325268.15</v>
      </c>
      <c r="N9" s="8">
        <v>0</v>
      </c>
      <c r="O9" s="2">
        <f t="shared" si="1"/>
        <v>16325268.15</v>
      </c>
    </row>
    <row r="10" spans="1:15" x14ac:dyDescent="0.2">
      <c r="A10" s="18"/>
      <c r="C10" s="10" t="s">
        <v>12</v>
      </c>
      <c r="D10" s="8"/>
      <c r="E10" s="8"/>
      <c r="F10" s="8"/>
      <c r="G10" s="8"/>
      <c r="H10" s="8"/>
      <c r="I10" s="8"/>
      <c r="J10" s="8"/>
      <c r="K10" s="8"/>
      <c r="L10" s="8"/>
      <c r="M10" s="2">
        <f t="shared" si="2"/>
        <v>0</v>
      </c>
      <c r="N10" s="8">
        <v>0</v>
      </c>
      <c r="O10" s="2">
        <f t="shared" si="1"/>
        <v>0</v>
      </c>
    </row>
    <row r="11" spans="1:15" x14ac:dyDescent="0.2">
      <c r="A11" s="18"/>
      <c r="C11" s="10" t="s">
        <v>13</v>
      </c>
      <c r="D11" s="8"/>
      <c r="E11" s="8"/>
      <c r="F11" s="8"/>
      <c r="G11" s="8"/>
      <c r="H11" s="8"/>
      <c r="I11" s="8"/>
      <c r="J11" s="8"/>
      <c r="K11" s="8"/>
      <c r="L11" s="8"/>
      <c r="M11" s="2">
        <f t="shared" si="2"/>
        <v>0</v>
      </c>
      <c r="N11" s="8">
        <v>0</v>
      </c>
      <c r="O11" s="2">
        <f t="shared" si="1"/>
        <v>0</v>
      </c>
    </row>
    <row r="12" spans="1:15" x14ac:dyDescent="0.2">
      <c r="A12" s="18"/>
      <c r="C12" s="10" t="s">
        <v>14</v>
      </c>
      <c r="D12" s="8"/>
      <c r="E12" s="8"/>
      <c r="F12" s="8"/>
      <c r="G12" s="8"/>
      <c r="H12" s="8"/>
      <c r="I12" s="8"/>
      <c r="J12" s="8"/>
      <c r="K12" s="8"/>
      <c r="L12" s="8"/>
      <c r="M12" s="2">
        <f t="shared" si="2"/>
        <v>0</v>
      </c>
      <c r="N12" s="8">
        <v>0</v>
      </c>
      <c r="O12" s="2">
        <f t="shared" si="1"/>
        <v>0</v>
      </c>
    </row>
    <row r="13" spans="1:15" x14ac:dyDescent="0.2">
      <c r="A13" s="18"/>
      <c r="C13" s="14" t="s">
        <v>76</v>
      </c>
      <c r="D13" s="8"/>
      <c r="E13" s="8"/>
      <c r="F13" s="8"/>
      <c r="G13" s="8"/>
      <c r="H13" s="8"/>
      <c r="I13" s="8"/>
      <c r="J13" s="8"/>
      <c r="K13" s="8"/>
      <c r="L13" s="8"/>
      <c r="M13" s="2">
        <f t="shared" si="2"/>
        <v>0</v>
      </c>
      <c r="N13" s="8">
        <v>0</v>
      </c>
      <c r="O13" s="2">
        <f t="shared" si="1"/>
        <v>0</v>
      </c>
    </row>
    <row r="14" spans="1:15" x14ac:dyDescent="0.2">
      <c r="A14" s="18"/>
      <c r="B14" s="10" t="s">
        <v>15</v>
      </c>
      <c r="C14" s="10" t="s">
        <v>16</v>
      </c>
      <c r="D14" s="3">
        <f t="shared" ref="D14:L14" si="5">D15+D16+D17+D18+D19+D20</f>
        <v>46187782.75</v>
      </c>
      <c r="E14" s="3">
        <f t="shared" si="5"/>
        <v>612007.14999999991</v>
      </c>
      <c r="F14" s="3">
        <f t="shared" si="5"/>
        <v>0</v>
      </c>
      <c r="G14" s="3">
        <f t="shared" ref="G14" si="6">G15+G16+G17+G18+G19+G20</f>
        <v>1666961.69</v>
      </c>
      <c r="H14" s="3">
        <f t="shared" si="5"/>
        <v>27936495.370000001</v>
      </c>
      <c r="I14" s="3">
        <f t="shared" si="5"/>
        <v>0</v>
      </c>
      <c r="J14" s="3">
        <f t="shared" si="5"/>
        <v>0</v>
      </c>
      <c r="K14" s="3">
        <f t="shared" si="5"/>
        <v>0</v>
      </c>
      <c r="L14" s="3">
        <f t="shared" si="5"/>
        <v>0</v>
      </c>
      <c r="M14" s="3">
        <f>D14+E14+F14+G14+H14+I14+J14+K14+L14</f>
        <v>76403246.959999993</v>
      </c>
      <c r="N14" s="19">
        <v>0</v>
      </c>
      <c r="O14" s="3">
        <f t="shared" si="1"/>
        <v>76403246.959999993</v>
      </c>
    </row>
    <row r="15" spans="1:15" x14ac:dyDescent="0.2">
      <c r="A15" s="18"/>
      <c r="C15" s="10" t="s">
        <v>17</v>
      </c>
      <c r="D15" s="8">
        <v>29875781.940000001</v>
      </c>
      <c r="E15" s="8">
        <v>538820.82999999996</v>
      </c>
      <c r="F15" s="8">
        <v>0</v>
      </c>
      <c r="G15" s="8">
        <v>1404518.22</v>
      </c>
      <c r="H15" s="8">
        <v>23265953.170000002</v>
      </c>
      <c r="I15" s="8"/>
      <c r="J15" s="8"/>
      <c r="K15" s="8"/>
      <c r="L15" s="8"/>
      <c r="M15" s="2">
        <f t="shared" si="2"/>
        <v>55085074.159999996</v>
      </c>
      <c r="N15" s="8">
        <v>0</v>
      </c>
      <c r="O15" s="2">
        <f t="shared" si="1"/>
        <v>55085074.159999996</v>
      </c>
    </row>
    <row r="16" spans="1:15" x14ac:dyDescent="0.2">
      <c r="A16" s="18"/>
      <c r="C16" s="10" t="s">
        <v>18</v>
      </c>
      <c r="D16" s="8">
        <v>16312000.810000001</v>
      </c>
      <c r="E16" s="8">
        <v>73186.320000000007</v>
      </c>
      <c r="F16" s="8">
        <v>0</v>
      </c>
      <c r="G16" s="8">
        <v>262443.46999999997</v>
      </c>
      <c r="H16" s="8">
        <v>4670542.2</v>
      </c>
      <c r="I16" s="8"/>
      <c r="J16" s="8"/>
      <c r="K16" s="8"/>
      <c r="L16" s="8"/>
      <c r="M16" s="2">
        <f t="shared" si="2"/>
        <v>21318172.800000001</v>
      </c>
      <c r="N16" s="8">
        <v>0</v>
      </c>
      <c r="O16" s="2">
        <f t="shared" si="1"/>
        <v>21318172.800000001</v>
      </c>
    </row>
    <row r="17" spans="1:15" x14ac:dyDescent="0.2">
      <c r="A17" s="18"/>
      <c r="C17" s="10" t="s">
        <v>19</v>
      </c>
      <c r="D17" s="8"/>
      <c r="E17" s="8"/>
      <c r="F17" s="8"/>
      <c r="G17" s="8"/>
      <c r="H17" s="8"/>
      <c r="I17" s="8"/>
      <c r="J17" s="8"/>
      <c r="K17" s="8"/>
      <c r="L17" s="8"/>
      <c r="M17" s="2">
        <f t="shared" si="2"/>
        <v>0</v>
      </c>
      <c r="N17" s="8">
        <v>0</v>
      </c>
      <c r="O17" s="2">
        <f t="shared" si="1"/>
        <v>0</v>
      </c>
    </row>
    <row r="18" spans="1:15" x14ac:dyDescent="0.2">
      <c r="A18" s="18"/>
      <c r="C18" s="10" t="s">
        <v>20</v>
      </c>
      <c r="D18" s="8"/>
      <c r="E18" s="8"/>
      <c r="F18" s="8"/>
      <c r="G18" s="8"/>
      <c r="H18" s="8"/>
      <c r="I18" s="8"/>
      <c r="J18" s="8"/>
      <c r="K18" s="8"/>
      <c r="L18" s="8"/>
      <c r="M18" s="2">
        <f t="shared" si="2"/>
        <v>0</v>
      </c>
      <c r="N18" s="8">
        <v>0</v>
      </c>
      <c r="O18" s="2">
        <f t="shared" si="1"/>
        <v>0</v>
      </c>
    </row>
    <row r="19" spans="1:15" x14ac:dyDescent="0.2">
      <c r="A19" s="18"/>
      <c r="C19" s="10" t="s">
        <v>21</v>
      </c>
      <c r="D19" s="8"/>
      <c r="E19" s="8"/>
      <c r="F19" s="8"/>
      <c r="G19" s="8"/>
      <c r="H19" s="8"/>
      <c r="I19" s="8"/>
      <c r="J19" s="8"/>
      <c r="K19" s="8"/>
      <c r="L19" s="8"/>
      <c r="M19" s="2">
        <f t="shared" si="2"/>
        <v>0</v>
      </c>
      <c r="N19" s="8">
        <v>0</v>
      </c>
      <c r="O19" s="2">
        <f t="shared" si="1"/>
        <v>0</v>
      </c>
    </row>
    <row r="20" spans="1:15" x14ac:dyDescent="0.2">
      <c r="A20" s="18"/>
      <c r="C20" s="14" t="s">
        <v>72</v>
      </c>
      <c r="D20" s="8"/>
      <c r="E20" s="8"/>
      <c r="F20" s="8"/>
      <c r="G20" s="8"/>
      <c r="H20" s="8"/>
      <c r="I20" s="8"/>
      <c r="J20" s="8"/>
      <c r="K20" s="8"/>
      <c r="L20" s="8"/>
      <c r="M20" s="2">
        <f t="shared" si="2"/>
        <v>0</v>
      </c>
      <c r="N20" s="8">
        <v>0</v>
      </c>
      <c r="O20" s="2">
        <f t="shared" si="1"/>
        <v>0</v>
      </c>
    </row>
    <row r="21" spans="1:15" x14ac:dyDescent="0.2">
      <c r="A21" s="18"/>
      <c r="B21" s="10" t="s">
        <v>22</v>
      </c>
      <c r="C21" s="10" t="s">
        <v>23</v>
      </c>
      <c r="D21" s="8"/>
      <c r="E21" s="8"/>
      <c r="F21" s="8">
        <v>5966417.4400000004</v>
      </c>
      <c r="G21" s="8"/>
      <c r="H21" s="8"/>
      <c r="I21" s="8"/>
      <c r="J21" s="8"/>
      <c r="K21" s="8"/>
      <c r="L21" s="8"/>
      <c r="M21" s="2">
        <f t="shared" si="2"/>
        <v>5966417.4400000004</v>
      </c>
      <c r="N21" s="8">
        <v>0</v>
      </c>
      <c r="O21" s="2">
        <f t="shared" si="1"/>
        <v>5966417.4400000004</v>
      </c>
    </row>
    <row r="22" spans="1:15" x14ac:dyDescent="0.2">
      <c r="A22" s="18" t="s">
        <v>24</v>
      </c>
      <c r="C22" s="20" t="s">
        <v>25</v>
      </c>
      <c r="D22" s="3">
        <f t="shared" ref="D22:L22" si="7">D23+D24+D25+D26+D34</f>
        <v>134014200.92</v>
      </c>
      <c r="E22" s="3">
        <f t="shared" si="7"/>
        <v>6977408.6099999994</v>
      </c>
      <c r="F22" s="3">
        <f t="shared" si="7"/>
        <v>46334971.859999999</v>
      </c>
      <c r="G22" s="3">
        <f t="shared" ref="G22" si="8">G23+G24+G25+G26+G34</f>
        <v>160711930.56999999</v>
      </c>
      <c r="H22" s="3">
        <f t="shared" si="7"/>
        <v>87865135.99000001</v>
      </c>
      <c r="I22" s="3">
        <f t="shared" si="7"/>
        <v>0</v>
      </c>
      <c r="J22" s="3">
        <f t="shared" si="7"/>
        <v>0</v>
      </c>
      <c r="K22" s="3">
        <f t="shared" si="7"/>
        <v>0</v>
      </c>
      <c r="L22" s="3">
        <f t="shared" si="7"/>
        <v>40778593.989999995</v>
      </c>
      <c r="M22" s="3">
        <f>D22+E22+F22+G22+H22+I22+J22+K22+L22</f>
        <v>476682241.94</v>
      </c>
      <c r="N22" s="19"/>
      <c r="O22" s="3">
        <f t="shared" si="1"/>
        <v>476682241.94</v>
      </c>
    </row>
    <row r="23" spans="1:15" x14ac:dyDescent="0.2">
      <c r="A23" s="18"/>
      <c r="B23" s="10" t="s">
        <v>2</v>
      </c>
      <c r="C23" s="10" t="s">
        <v>26</v>
      </c>
      <c r="D23" s="8">
        <v>53677843.5</v>
      </c>
      <c r="E23" s="8">
        <v>4814736.51</v>
      </c>
      <c r="F23" s="8">
        <v>0</v>
      </c>
      <c r="G23" s="8">
        <v>2437980.0699999998</v>
      </c>
      <c r="H23" s="8">
        <v>46287063.170000002</v>
      </c>
      <c r="I23" s="8"/>
      <c r="J23" s="8"/>
      <c r="K23" s="8"/>
      <c r="L23" s="8">
        <v>0</v>
      </c>
      <c r="M23" s="2">
        <f t="shared" si="2"/>
        <v>107217623.25</v>
      </c>
      <c r="N23" s="8">
        <v>0</v>
      </c>
      <c r="O23" s="2">
        <f t="shared" si="1"/>
        <v>107217623.25</v>
      </c>
    </row>
    <row r="24" spans="1:15" x14ac:dyDescent="0.2">
      <c r="A24" s="18"/>
      <c r="B24" s="10" t="s">
        <v>6</v>
      </c>
      <c r="C24" s="10" t="s">
        <v>27</v>
      </c>
      <c r="D24" s="8">
        <v>9682787.0399999991</v>
      </c>
      <c r="E24" s="8">
        <v>1382492.69</v>
      </c>
      <c r="F24" s="8">
        <v>3485001.56</v>
      </c>
      <c r="G24" s="8">
        <v>33577058.619999997</v>
      </c>
      <c r="H24" s="8">
        <v>3729123.85</v>
      </c>
      <c r="I24" s="8"/>
      <c r="J24" s="8"/>
      <c r="K24" s="8"/>
      <c r="L24" s="8">
        <v>356322.1</v>
      </c>
      <c r="M24" s="2">
        <f t="shared" si="2"/>
        <v>52212785.859999999</v>
      </c>
      <c r="N24" s="8">
        <v>0</v>
      </c>
      <c r="O24" s="2">
        <f t="shared" si="1"/>
        <v>52212785.859999999</v>
      </c>
    </row>
    <row r="25" spans="1:15" x14ac:dyDescent="0.2">
      <c r="A25" s="18"/>
      <c r="B25" s="10" t="s">
        <v>7</v>
      </c>
      <c r="C25" s="10" t="s">
        <v>28</v>
      </c>
      <c r="D25" s="8">
        <v>6171260.4299999997</v>
      </c>
      <c r="E25" s="8">
        <v>35914.120000000003</v>
      </c>
      <c r="F25" s="8">
        <v>18650532.440000001</v>
      </c>
      <c r="G25" s="8">
        <v>37711517.729999997</v>
      </c>
      <c r="H25" s="8">
        <v>4453799.07</v>
      </c>
      <c r="I25" s="8"/>
      <c r="J25" s="8"/>
      <c r="K25" s="8"/>
      <c r="L25" s="8">
        <v>14264141.92</v>
      </c>
      <c r="M25" s="2">
        <f t="shared" si="2"/>
        <v>81287165.709999993</v>
      </c>
      <c r="N25" s="8">
        <v>0</v>
      </c>
      <c r="O25" s="2">
        <f t="shared" si="1"/>
        <v>81287165.709999993</v>
      </c>
    </row>
    <row r="26" spans="1:15" x14ac:dyDescent="0.2">
      <c r="A26" s="18"/>
      <c r="B26" s="10" t="s">
        <v>8</v>
      </c>
      <c r="C26" s="10" t="s">
        <v>29</v>
      </c>
      <c r="D26" s="3">
        <f t="shared" ref="D26:L26" si="9">D27+D28+D29+D30+D31+D32+D33</f>
        <v>64458084.950000003</v>
      </c>
      <c r="E26" s="3">
        <f t="shared" si="9"/>
        <v>744265.28999999992</v>
      </c>
      <c r="F26" s="3">
        <f t="shared" si="9"/>
        <v>24135591.359999999</v>
      </c>
      <c r="G26" s="3">
        <f t="shared" ref="G26" si="10">G27+G28+G29+G30+G31+G32+G33</f>
        <v>86978953.840000004</v>
      </c>
      <c r="H26" s="3">
        <f t="shared" si="9"/>
        <v>33395149.900000002</v>
      </c>
      <c r="I26" s="3">
        <f t="shared" si="9"/>
        <v>0</v>
      </c>
      <c r="J26" s="3">
        <f t="shared" si="9"/>
        <v>0</v>
      </c>
      <c r="K26" s="3">
        <f t="shared" si="9"/>
        <v>0</v>
      </c>
      <c r="L26" s="3">
        <f t="shared" si="9"/>
        <v>26158129.969999999</v>
      </c>
      <c r="M26" s="3">
        <f>D26+E26+F26+G26+H26+I26+J26+K26+L26</f>
        <v>235870175.31</v>
      </c>
      <c r="N26" s="19">
        <v>0</v>
      </c>
      <c r="O26" s="3">
        <f t="shared" si="1"/>
        <v>235870175.31</v>
      </c>
    </row>
    <row r="27" spans="1:15" x14ac:dyDescent="0.2">
      <c r="A27" s="18"/>
      <c r="C27" s="10" t="s">
        <v>10</v>
      </c>
      <c r="D27" s="8">
        <v>44154671.020000003</v>
      </c>
      <c r="E27" s="8">
        <v>615944.69999999995</v>
      </c>
      <c r="F27" s="8">
        <v>11232956.539999999</v>
      </c>
      <c r="G27" s="8">
        <v>70304659.209999993</v>
      </c>
      <c r="H27" s="8">
        <v>28256969.190000001</v>
      </c>
      <c r="I27" s="8"/>
      <c r="J27" s="8"/>
      <c r="K27" s="8"/>
      <c r="L27" s="8">
        <v>21663026.370000001</v>
      </c>
      <c r="M27" s="2">
        <f t="shared" si="2"/>
        <v>176228227.03</v>
      </c>
      <c r="N27" s="8">
        <v>0</v>
      </c>
      <c r="O27" s="2">
        <f t="shared" si="1"/>
        <v>176228227.03</v>
      </c>
    </row>
    <row r="28" spans="1:15" x14ac:dyDescent="0.2">
      <c r="A28" s="18"/>
      <c r="C28" s="10" t="s">
        <v>11</v>
      </c>
      <c r="D28" s="8">
        <v>18928664.149999999</v>
      </c>
      <c r="E28" s="8">
        <v>128320.59</v>
      </c>
      <c r="F28" s="8">
        <v>12902634.82</v>
      </c>
      <c r="G28" s="8">
        <v>16415521.76</v>
      </c>
      <c r="H28" s="8">
        <v>5116989.59</v>
      </c>
      <c r="I28" s="8"/>
      <c r="J28" s="8"/>
      <c r="K28" s="8"/>
      <c r="L28" s="8">
        <v>4495103.5999999996</v>
      </c>
      <c r="M28" s="2">
        <f t="shared" si="2"/>
        <v>57987234.509999998</v>
      </c>
      <c r="N28" s="8">
        <v>0</v>
      </c>
      <c r="O28" s="2">
        <f t="shared" si="1"/>
        <v>57987234.509999998</v>
      </c>
    </row>
    <row r="29" spans="1:15" x14ac:dyDescent="0.2">
      <c r="A29" s="18"/>
      <c r="C29" s="14" t="s">
        <v>73</v>
      </c>
      <c r="D29" s="8">
        <v>1374749.78</v>
      </c>
      <c r="E29" s="8"/>
      <c r="F29" s="8">
        <v>0</v>
      </c>
      <c r="G29" s="8">
        <v>258772.87</v>
      </c>
      <c r="H29" s="8">
        <v>21191.119999999999</v>
      </c>
      <c r="I29" s="8"/>
      <c r="J29" s="8"/>
      <c r="K29" s="8"/>
      <c r="L29" s="8"/>
      <c r="M29" s="2">
        <f t="shared" si="2"/>
        <v>1654713.77</v>
      </c>
      <c r="N29" s="8">
        <v>0</v>
      </c>
      <c r="O29" s="2">
        <f t="shared" si="1"/>
        <v>1654713.77</v>
      </c>
    </row>
    <row r="30" spans="1:15" x14ac:dyDescent="0.2">
      <c r="A30" s="18"/>
      <c r="C30" s="10" t="s">
        <v>30</v>
      </c>
      <c r="D30" s="8"/>
      <c r="E30" s="8"/>
      <c r="F30" s="8"/>
      <c r="G30" s="8"/>
      <c r="H30" s="8"/>
      <c r="I30" s="8"/>
      <c r="J30" s="8"/>
      <c r="K30" s="8"/>
      <c r="L30" s="8"/>
      <c r="M30" s="2">
        <f t="shared" si="2"/>
        <v>0</v>
      </c>
      <c r="N30" s="8">
        <v>0</v>
      </c>
      <c r="O30" s="2">
        <f t="shared" si="1"/>
        <v>0</v>
      </c>
    </row>
    <row r="31" spans="1:15" x14ac:dyDescent="0.2">
      <c r="A31" s="18"/>
      <c r="C31" s="10" t="s">
        <v>31</v>
      </c>
      <c r="D31" s="8"/>
      <c r="E31" s="8"/>
      <c r="F31" s="8"/>
      <c r="G31" s="8"/>
      <c r="H31" s="8"/>
      <c r="I31" s="8"/>
      <c r="J31" s="8"/>
      <c r="K31" s="8"/>
      <c r="L31" s="8"/>
      <c r="M31" s="2">
        <f t="shared" si="2"/>
        <v>0</v>
      </c>
      <c r="N31" s="8">
        <v>0</v>
      </c>
      <c r="O31" s="2">
        <f t="shared" si="1"/>
        <v>0</v>
      </c>
    </row>
    <row r="32" spans="1:15" x14ac:dyDescent="0.2">
      <c r="A32" s="18"/>
      <c r="C32" s="10" t="s">
        <v>32</v>
      </c>
      <c r="D32" s="8"/>
      <c r="E32" s="8"/>
      <c r="F32" s="8"/>
      <c r="G32" s="8"/>
      <c r="H32" s="8"/>
      <c r="I32" s="8"/>
      <c r="J32" s="8"/>
      <c r="K32" s="8"/>
      <c r="L32" s="8"/>
      <c r="M32" s="2">
        <f t="shared" si="2"/>
        <v>0</v>
      </c>
      <c r="N32" s="8">
        <v>0</v>
      </c>
      <c r="O32" s="2">
        <f t="shared" si="1"/>
        <v>0</v>
      </c>
    </row>
    <row r="33" spans="1:16" x14ac:dyDescent="0.2">
      <c r="A33" s="18"/>
      <c r="C33" s="10" t="s">
        <v>33</v>
      </c>
      <c r="D33" s="8"/>
      <c r="E33" s="8"/>
      <c r="F33" s="8"/>
      <c r="G33" s="8"/>
      <c r="H33" s="8"/>
      <c r="I33" s="8"/>
      <c r="J33" s="8"/>
      <c r="K33" s="8"/>
      <c r="L33" s="8"/>
      <c r="M33" s="2">
        <f t="shared" si="2"/>
        <v>0</v>
      </c>
      <c r="N33" s="8">
        <v>0</v>
      </c>
      <c r="O33" s="2">
        <f t="shared" si="1"/>
        <v>0</v>
      </c>
    </row>
    <row r="34" spans="1:16" x14ac:dyDescent="0.2">
      <c r="A34" s="18"/>
      <c r="B34" s="10" t="s">
        <v>15</v>
      </c>
      <c r="C34" s="10" t="s">
        <v>34</v>
      </c>
      <c r="D34" s="8">
        <v>24225</v>
      </c>
      <c r="E34" s="8">
        <v>0</v>
      </c>
      <c r="F34" s="8">
        <v>63846.5</v>
      </c>
      <c r="G34" s="8">
        <v>6420.31</v>
      </c>
      <c r="H34" s="8">
        <v>0</v>
      </c>
      <c r="I34" s="8">
        <v>0</v>
      </c>
      <c r="J34" s="8"/>
      <c r="K34" s="8"/>
      <c r="L34" s="8">
        <v>0</v>
      </c>
      <c r="M34" s="2">
        <f t="shared" si="2"/>
        <v>94491.81</v>
      </c>
      <c r="N34" s="8">
        <v>0</v>
      </c>
      <c r="O34" s="2">
        <f t="shared" si="1"/>
        <v>94491.81</v>
      </c>
    </row>
    <row r="35" spans="1:16" s="17" customFormat="1" x14ac:dyDescent="0.2">
      <c r="A35" s="21" t="s">
        <v>35</v>
      </c>
      <c r="B35" s="11"/>
      <c r="C35" s="22" t="s">
        <v>36</v>
      </c>
      <c r="D35" s="4">
        <f t="shared" ref="D35:O35" si="11">D3-D22</f>
        <v>13201458.899999991</v>
      </c>
      <c r="E35" s="4">
        <f t="shared" si="11"/>
        <v>1584800.8100000005</v>
      </c>
      <c r="F35" s="4">
        <f t="shared" si="11"/>
        <v>-9461123.8299999982</v>
      </c>
      <c r="G35" s="4">
        <f t="shared" ref="G35" si="12">G3-G22</f>
        <v>4063762.2400000095</v>
      </c>
      <c r="H35" s="4">
        <f t="shared" si="11"/>
        <v>7117884.0099999905</v>
      </c>
      <c r="I35" s="4">
        <f t="shared" si="11"/>
        <v>0</v>
      </c>
      <c r="J35" s="4">
        <f t="shared" si="11"/>
        <v>0</v>
      </c>
      <c r="K35" s="4">
        <f t="shared" si="11"/>
        <v>0</v>
      </c>
      <c r="L35" s="4">
        <f t="shared" si="11"/>
        <v>11638973.100000001</v>
      </c>
      <c r="M35" s="4">
        <f t="shared" si="11"/>
        <v>28145755.229999959</v>
      </c>
      <c r="N35" s="4">
        <f t="shared" si="11"/>
        <v>0</v>
      </c>
      <c r="O35" s="4">
        <f t="shared" si="11"/>
        <v>28145755.229999959</v>
      </c>
    </row>
    <row r="36" spans="1:16" x14ac:dyDescent="0.2">
      <c r="A36" s="16"/>
      <c r="B36" s="17"/>
      <c r="C36" s="20"/>
      <c r="D36" s="23"/>
      <c r="E36" s="23"/>
      <c r="F36" s="23"/>
      <c r="G36" s="23"/>
      <c r="H36" s="23"/>
      <c r="I36" s="23"/>
      <c r="J36" s="23"/>
      <c r="K36" s="23"/>
      <c r="L36" s="23"/>
      <c r="M36" s="5"/>
      <c r="N36" s="24"/>
      <c r="O36" s="5"/>
    </row>
    <row r="37" spans="1:16" x14ac:dyDescent="0.2">
      <c r="A37" s="18"/>
      <c r="C37" s="20"/>
      <c r="D37" s="23"/>
      <c r="E37" s="23"/>
      <c r="F37" s="23"/>
      <c r="G37" s="23"/>
      <c r="H37" s="23"/>
      <c r="I37" s="23"/>
      <c r="J37" s="23"/>
      <c r="K37" s="23"/>
      <c r="L37" s="23"/>
      <c r="M37" s="5"/>
      <c r="N37" s="24"/>
      <c r="O37" s="5"/>
    </row>
    <row r="38" spans="1:16" x14ac:dyDescent="0.2">
      <c r="A38" s="1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6" x14ac:dyDescent="0.2">
      <c r="A39" s="18" t="s">
        <v>41</v>
      </c>
      <c r="C39" s="20" t="s">
        <v>42</v>
      </c>
      <c r="D39" s="25"/>
      <c r="E39" s="25"/>
      <c r="F39" s="25"/>
      <c r="G39" s="26"/>
      <c r="H39" s="25"/>
      <c r="I39" s="25"/>
      <c r="J39" s="25"/>
      <c r="K39" s="25"/>
      <c r="L39" s="25"/>
      <c r="M39" s="3">
        <f>M40+M41+M42+M43+M44+M45</f>
        <v>22144463.559999999</v>
      </c>
      <c r="N39" s="7">
        <f>N40+N41+N42+N43+N44+N45</f>
        <v>0</v>
      </c>
      <c r="O39" s="3">
        <f>O40+O41+O42+O43+O44+O45</f>
        <v>22144463.559999999</v>
      </c>
      <c r="P39" s="35"/>
    </row>
    <row r="40" spans="1:16" s="29" customFormat="1" x14ac:dyDescent="0.2">
      <c r="A40" s="18"/>
      <c r="B40" s="10" t="s">
        <v>2</v>
      </c>
      <c r="C40" s="10" t="s">
        <v>43</v>
      </c>
      <c r="D40" s="6"/>
      <c r="E40" s="6"/>
      <c r="F40" s="6"/>
      <c r="G40" s="27"/>
      <c r="H40" s="6"/>
      <c r="I40" s="6"/>
      <c r="J40" s="6"/>
      <c r="K40" s="6"/>
      <c r="L40" s="6"/>
      <c r="M40" s="8">
        <v>16657269.789999999</v>
      </c>
      <c r="N40" s="8"/>
      <c r="O40" s="8">
        <v>16657269.789999999</v>
      </c>
      <c r="P40" s="36"/>
    </row>
    <row r="41" spans="1:16" s="29" customFormat="1" x14ac:dyDescent="0.2">
      <c r="A41" s="28"/>
      <c r="B41" s="29" t="s">
        <v>6</v>
      </c>
      <c r="C41" s="29" t="s">
        <v>44</v>
      </c>
      <c r="D41" s="30"/>
      <c r="E41" s="30"/>
      <c r="F41" s="30"/>
      <c r="G41" s="31"/>
      <c r="H41" s="30"/>
      <c r="I41" s="30"/>
      <c r="J41" s="30"/>
      <c r="K41" s="30"/>
      <c r="L41" s="30"/>
      <c r="M41" s="8">
        <v>3219022.84</v>
      </c>
      <c r="N41" s="32"/>
      <c r="O41" s="8">
        <v>3219022.84</v>
      </c>
      <c r="P41" s="36"/>
    </row>
    <row r="42" spans="1:16" x14ac:dyDescent="0.2">
      <c r="A42" s="28"/>
      <c r="B42" s="29" t="s">
        <v>7</v>
      </c>
      <c r="C42" s="29" t="s">
        <v>45</v>
      </c>
      <c r="D42" s="30"/>
      <c r="E42" s="30"/>
      <c r="F42" s="30"/>
      <c r="G42" s="31"/>
      <c r="H42" s="30"/>
      <c r="I42" s="30"/>
      <c r="J42" s="30"/>
      <c r="K42" s="30"/>
      <c r="L42" s="30"/>
      <c r="M42" s="8"/>
      <c r="N42" s="32"/>
      <c r="O42" s="8"/>
      <c r="P42" s="35"/>
    </row>
    <row r="43" spans="1:16" x14ac:dyDescent="0.2">
      <c r="A43" s="18"/>
      <c r="B43" s="10" t="s">
        <v>8</v>
      </c>
      <c r="C43" s="10" t="s">
        <v>46</v>
      </c>
      <c r="D43" s="6"/>
      <c r="E43" s="6"/>
      <c r="F43" s="6"/>
      <c r="G43" s="27"/>
      <c r="H43" s="6"/>
      <c r="I43" s="6"/>
      <c r="J43" s="6"/>
      <c r="K43" s="6"/>
      <c r="L43" s="6"/>
      <c r="M43" s="8">
        <v>161321.16</v>
      </c>
      <c r="N43" s="8"/>
      <c r="O43" s="8">
        <v>161321.16</v>
      </c>
      <c r="P43" s="35"/>
    </row>
    <row r="44" spans="1:16" x14ac:dyDescent="0.2">
      <c r="A44" s="18"/>
      <c r="B44" s="10" t="s">
        <v>15</v>
      </c>
      <c r="C44" s="10" t="s">
        <v>47</v>
      </c>
      <c r="D44" s="6"/>
      <c r="E44" s="6"/>
      <c r="F44" s="6"/>
      <c r="G44" s="27"/>
      <c r="H44" s="6"/>
      <c r="I44" s="6"/>
      <c r="J44" s="6"/>
      <c r="K44" s="6"/>
      <c r="L44" s="6"/>
      <c r="M44" s="8">
        <v>42673.29</v>
      </c>
      <c r="N44" s="8"/>
      <c r="O44" s="8">
        <v>42673.29</v>
      </c>
      <c r="P44" s="35"/>
    </row>
    <row r="45" spans="1:16" x14ac:dyDescent="0.2">
      <c r="A45" s="18"/>
      <c r="B45" s="10" t="s">
        <v>22</v>
      </c>
      <c r="C45" s="10" t="s">
        <v>34</v>
      </c>
      <c r="D45" s="6"/>
      <c r="E45" s="6"/>
      <c r="F45" s="6"/>
      <c r="G45" s="27"/>
      <c r="H45" s="6"/>
      <c r="I45" s="6"/>
      <c r="J45" s="6"/>
      <c r="K45" s="6"/>
      <c r="L45" s="6"/>
      <c r="M45" s="8">
        <v>2064176.48</v>
      </c>
      <c r="N45" s="8"/>
      <c r="O45" s="8">
        <v>2064176.48</v>
      </c>
      <c r="P45" s="35"/>
    </row>
    <row r="46" spans="1:16" x14ac:dyDescent="0.2">
      <c r="A46" s="18" t="s">
        <v>48</v>
      </c>
      <c r="C46" s="20" t="s">
        <v>49</v>
      </c>
      <c r="D46" s="25"/>
      <c r="E46" s="25"/>
      <c r="F46" s="25"/>
      <c r="G46" s="26"/>
      <c r="H46" s="25"/>
      <c r="I46" s="25"/>
      <c r="J46" s="25"/>
      <c r="K46" s="25"/>
      <c r="L46" s="25"/>
      <c r="M46" s="3">
        <f>M47+M48+M49+M50+M51+M52</f>
        <v>87209074.769999996</v>
      </c>
      <c r="N46" s="3">
        <f>N47+N48+N49+N50+N51+N52</f>
        <v>0</v>
      </c>
      <c r="O46" s="3">
        <f>O47+O48+O49+O50+O51+O52</f>
        <v>87209074.769999996</v>
      </c>
      <c r="P46" s="35"/>
    </row>
    <row r="47" spans="1:16" s="29" customFormat="1" x14ac:dyDescent="0.2">
      <c r="A47" s="18"/>
      <c r="B47" s="10" t="s">
        <v>2</v>
      </c>
      <c r="C47" s="10" t="s">
        <v>50</v>
      </c>
      <c r="D47" s="6"/>
      <c r="E47" s="6"/>
      <c r="F47" s="6"/>
      <c r="G47" s="6"/>
      <c r="H47" s="6"/>
      <c r="I47" s="6"/>
      <c r="J47" s="6"/>
      <c r="K47" s="6"/>
      <c r="L47" s="6"/>
      <c r="M47" s="8">
        <v>66323192.280000001</v>
      </c>
      <c r="N47" s="8"/>
      <c r="O47" s="8">
        <v>66323192.280000001</v>
      </c>
      <c r="P47" s="36"/>
    </row>
    <row r="48" spans="1:16" x14ac:dyDescent="0.2">
      <c r="A48" s="28"/>
      <c r="B48" s="29" t="s">
        <v>6</v>
      </c>
      <c r="C48" s="29" t="s">
        <v>51</v>
      </c>
      <c r="D48" s="30"/>
      <c r="E48" s="30"/>
      <c r="F48" s="30"/>
      <c r="G48" s="30"/>
      <c r="H48" s="30"/>
      <c r="I48" s="30"/>
      <c r="J48" s="30"/>
      <c r="K48" s="30"/>
      <c r="L48" s="30"/>
      <c r="M48" s="8">
        <v>0</v>
      </c>
      <c r="N48" s="8"/>
      <c r="O48" s="8">
        <v>0</v>
      </c>
      <c r="P48" s="35"/>
    </row>
    <row r="49" spans="1:16" x14ac:dyDescent="0.2">
      <c r="A49" s="18"/>
      <c r="B49" s="10" t="s">
        <v>7</v>
      </c>
      <c r="C49" s="10" t="s">
        <v>52</v>
      </c>
      <c r="D49" s="6"/>
      <c r="E49" s="6"/>
      <c r="F49" s="6"/>
      <c r="G49" s="6"/>
      <c r="H49" s="6"/>
      <c r="I49" s="6"/>
      <c r="J49" s="6"/>
      <c r="K49" s="6"/>
      <c r="L49" s="6"/>
      <c r="M49" s="8">
        <v>0</v>
      </c>
      <c r="N49" s="8"/>
      <c r="O49" s="8">
        <v>0</v>
      </c>
      <c r="P49" s="35"/>
    </row>
    <row r="50" spans="1:16" x14ac:dyDescent="0.2">
      <c r="A50" s="18"/>
      <c r="B50" s="10" t="s">
        <v>8</v>
      </c>
      <c r="C50" s="10" t="s">
        <v>53</v>
      </c>
      <c r="D50" s="6"/>
      <c r="E50" s="6"/>
      <c r="F50" s="6"/>
      <c r="G50" s="6"/>
      <c r="H50" s="6"/>
      <c r="I50" s="6"/>
      <c r="J50" s="6"/>
      <c r="K50" s="6"/>
      <c r="L50" s="6"/>
      <c r="M50" s="8">
        <v>0</v>
      </c>
      <c r="N50" s="8"/>
      <c r="O50" s="8">
        <v>0</v>
      </c>
      <c r="P50" s="35"/>
    </row>
    <row r="51" spans="1:16" x14ac:dyDescent="0.2">
      <c r="A51" s="18"/>
      <c r="B51" s="10" t="s">
        <v>15</v>
      </c>
      <c r="C51" s="10" t="s">
        <v>54</v>
      </c>
      <c r="D51" s="6"/>
      <c r="E51" s="6"/>
      <c r="F51" s="6"/>
      <c r="G51" s="6"/>
      <c r="H51" s="6"/>
      <c r="I51" s="6"/>
      <c r="J51" s="6"/>
      <c r="K51" s="6"/>
      <c r="L51" s="6"/>
      <c r="M51" s="8">
        <v>20885882.489999998</v>
      </c>
      <c r="N51" s="8"/>
      <c r="O51" s="8">
        <v>20885882.489999998</v>
      </c>
      <c r="P51" s="35"/>
    </row>
    <row r="52" spans="1:16" x14ac:dyDescent="0.2">
      <c r="A52" s="18"/>
      <c r="B52" s="10" t="s">
        <v>22</v>
      </c>
      <c r="C52" s="10" t="s">
        <v>23</v>
      </c>
      <c r="D52" s="6"/>
      <c r="E52" s="6"/>
      <c r="F52" s="6"/>
      <c r="G52" s="6"/>
      <c r="H52" s="6"/>
      <c r="I52" s="6"/>
      <c r="J52" s="6"/>
      <c r="K52" s="6"/>
      <c r="L52" s="6"/>
      <c r="M52" s="8"/>
      <c r="N52" s="8"/>
      <c r="O52" s="8"/>
      <c r="P52" s="35"/>
    </row>
    <row r="53" spans="1:16" x14ac:dyDescent="0.2">
      <c r="A53" s="18" t="s">
        <v>55</v>
      </c>
      <c r="C53" s="20" t="s">
        <v>56</v>
      </c>
      <c r="D53" s="25"/>
      <c r="E53" s="25"/>
      <c r="F53" s="25"/>
      <c r="G53" s="25"/>
      <c r="H53" s="25"/>
      <c r="I53" s="25"/>
      <c r="J53" s="25"/>
      <c r="K53" s="25"/>
      <c r="L53" s="25"/>
      <c r="M53" s="3">
        <f>M54+M55+M56</f>
        <v>1611200.58</v>
      </c>
      <c r="N53" s="3">
        <f>N54+N55+N56</f>
        <v>0</v>
      </c>
      <c r="O53" s="3">
        <f>O54+O55+O56</f>
        <v>1611200.58</v>
      </c>
      <c r="P53" s="35"/>
    </row>
    <row r="54" spans="1:16" s="29" customFormat="1" x14ac:dyDescent="0.2">
      <c r="A54" s="18"/>
      <c r="B54" s="10" t="s">
        <v>2</v>
      </c>
      <c r="C54" s="10" t="s">
        <v>57</v>
      </c>
      <c r="D54" s="6"/>
      <c r="E54" s="6"/>
      <c r="F54" s="6"/>
      <c r="G54" s="6"/>
      <c r="H54" s="6"/>
      <c r="I54" s="6"/>
      <c r="J54" s="6"/>
      <c r="K54" s="6"/>
      <c r="L54" s="6"/>
      <c r="M54" s="8"/>
      <c r="N54" s="8"/>
      <c r="O54" s="8"/>
      <c r="P54" s="36"/>
    </row>
    <row r="55" spans="1:16" x14ac:dyDescent="0.2">
      <c r="A55" s="28"/>
      <c r="B55" s="29" t="s">
        <v>6</v>
      </c>
      <c r="C55" s="29" t="s">
        <v>58</v>
      </c>
      <c r="D55" s="30"/>
      <c r="E55" s="30"/>
      <c r="F55" s="30"/>
      <c r="G55" s="30"/>
      <c r="H55" s="30"/>
      <c r="I55" s="30"/>
      <c r="J55" s="30"/>
      <c r="K55" s="30"/>
      <c r="L55" s="30"/>
      <c r="M55" s="8"/>
      <c r="N55" s="8"/>
      <c r="O55" s="8"/>
      <c r="P55" s="35"/>
    </row>
    <row r="56" spans="1:16" x14ac:dyDescent="0.2">
      <c r="A56" s="18"/>
      <c r="B56" s="10" t="s">
        <v>7</v>
      </c>
      <c r="C56" s="10" t="s">
        <v>59</v>
      </c>
      <c r="D56" s="6"/>
      <c r="E56" s="6"/>
      <c r="F56" s="6"/>
      <c r="G56" s="6"/>
      <c r="H56" s="6"/>
      <c r="I56" s="6"/>
      <c r="J56" s="6"/>
      <c r="K56" s="6"/>
      <c r="L56" s="6"/>
      <c r="M56" s="8">
        <v>1611200.58</v>
      </c>
      <c r="N56" s="8"/>
      <c r="O56" s="8">
        <v>1611200.58</v>
      </c>
      <c r="P56" s="35"/>
    </row>
    <row r="57" spans="1:16" x14ac:dyDescent="0.2">
      <c r="A57" s="61" t="s">
        <v>60</v>
      </c>
      <c r="B57" s="61"/>
      <c r="C57" s="61"/>
      <c r="D57" s="61"/>
      <c r="E57" s="4"/>
      <c r="F57" s="4"/>
      <c r="G57" s="4"/>
      <c r="H57" s="4"/>
      <c r="I57" s="4"/>
      <c r="J57" s="4"/>
      <c r="K57" s="4"/>
      <c r="L57" s="4"/>
      <c r="M57" s="9">
        <f>M35-M39+M46-M53</f>
        <v>91599165.859999955</v>
      </c>
      <c r="N57" s="9">
        <f>N35-N39+N46-N53</f>
        <v>0</v>
      </c>
      <c r="O57" s="9">
        <f>O35-O39+O46-O53</f>
        <v>91599165.859999955</v>
      </c>
      <c r="P57" s="35"/>
    </row>
    <row r="58" spans="1:16" x14ac:dyDescent="0.2">
      <c r="A58" s="37" t="s">
        <v>68</v>
      </c>
      <c r="M58" s="10">
        <v>0</v>
      </c>
      <c r="O58" s="10">
        <v>0</v>
      </c>
    </row>
    <row r="59" spans="1:16" x14ac:dyDescent="0.2">
      <c r="A59" s="37" t="s">
        <v>69</v>
      </c>
      <c r="M59" s="10">
        <f>M57-M58</f>
        <v>91599165.859999955</v>
      </c>
      <c r="O59" s="10">
        <f>O57-O58</f>
        <v>91599165.859999955</v>
      </c>
      <c r="P59" s="35"/>
    </row>
    <row r="60" spans="1:16" x14ac:dyDescent="0.2">
      <c r="A60" s="38" t="s">
        <v>70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>
        <v>19177567.390000001</v>
      </c>
      <c r="N60" s="11"/>
      <c r="O60" s="11">
        <v>19177567.390000001</v>
      </c>
    </row>
    <row r="61" spans="1:16" x14ac:dyDescent="0.2">
      <c r="A61" s="39" t="s">
        <v>71</v>
      </c>
      <c r="M61" s="45">
        <f>M59-M60</f>
        <v>72421598.469999954</v>
      </c>
      <c r="O61" s="45">
        <f>O59-O60</f>
        <v>72421598.469999954</v>
      </c>
    </row>
  </sheetData>
  <mergeCells count="14">
    <mergeCell ref="B3:C3"/>
    <mergeCell ref="A57:D57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C002DC2B-1EE0-44EF-AFFC-7EEF72A515FA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4AF23-55AD-4940-97CF-E8C207AB1136}">
  <dimension ref="A1:P61"/>
  <sheetViews>
    <sheetView topLeftCell="A31" workbookViewId="0">
      <selection activeCell="O59" sqref="O59"/>
    </sheetView>
  </sheetViews>
  <sheetFormatPr defaultRowHeight="12.75" x14ac:dyDescent="0.2"/>
  <cols>
    <col min="1" max="1" width="5.42578125" style="10" customWidth="1"/>
    <col min="2" max="2" width="2.42578125" style="10" customWidth="1"/>
    <col min="3" max="3" width="29.42578125" style="10" customWidth="1"/>
    <col min="4" max="4" width="15.5703125" style="10" customWidth="1"/>
    <col min="5" max="5" width="12.85546875" style="10" bestFit="1" customWidth="1"/>
    <col min="6" max="6" width="12.85546875" style="10" customWidth="1"/>
    <col min="7" max="8" width="14" style="10" bestFit="1" customWidth="1"/>
    <col min="9" max="9" width="13.28515625" style="10" bestFit="1" customWidth="1"/>
    <col min="10" max="11" width="9.28515625" style="10" bestFit="1" customWidth="1"/>
    <col min="12" max="12" width="10.28515625" style="10" bestFit="1" customWidth="1"/>
    <col min="13" max="13" width="13.7109375" style="10" customWidth="1"/>
    <col min="14" max="14" width="11.140625" style="10" customWidth="1"/>
    <col min="15" max="15" width="19.42578125" style="10" customWidth="1"/>
    <col min="16" max="16384" width="9.140625" style="10"/>
  </cols>
  <sheetData>
    <row r="1" spans="1:15" s="14" customFormat="1" x14ac:dyDescent="0.2">
      <c r="A1" s="13"/>
      <c r="C1" s="15" t="s">
        <v>112</v>
      </c>
      <c r="D1" s="62" t="s">
        <v>37</v>
      </c>
      <c r="E1" s="62" t="s">
        <v>38</v>
      </c>
      <c r="F1" s="62" t="s">
        <v>75</v>
      </c>
      <c r="G1" s="62" t="s">
        <v>74</v>
      </c>
      <c r="H1" s="62" t="s">
        <v>39</v>
      </c>
      <c r="I1" s="62" t="s">
        <v>40</v>
      </c>
      <c r="J1" s="62" t="s">
        <v>61</v>
      </c>
      <c r="K1" s="62" t="s">
        <v>66</v>
      </c>
      <c r="L1" s="62" t="s">
        <v>62</v>
      </c>
      <c r="M1" s="62" t="s">
        <v>63</v>
      </c>
      <c r="N1" s="62" t="s">
        <v>64</v>
      </c>
      <c r="O1" s="62" t="s">
        <v>65</v>
      </c>
    </row>
    <row r="2" spans="1:15" s="14" customFormat="1" x14ac:dyDescent="0.2">
      <c r="A2" s="13"/>
      <c r="B2" s="13"/>
      <c r="C2" s="33" t="s">
        <v>67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s="17" customFormat="1" x14ac:dyDescent="0.2">
      <c r="A3" s="13" t="s">
        <v>1</v>
      </c>
      <c r="B3" s="63" t="s">
        <v>0</v>
      </c>
      <c r="C3" s="63"/>
      <c r="D3" s="1">
        <f t="shared" ref="D3:N3" si="0">D4+D5+D6+D7+D14+D21</f>
        <v>11607384.42</v>
      </c>
      <c r="E3" s="1">
        <f t="shared" si="0"/>
        <v>654940.28999999992</v>
      </c>
      <c r="F3" s="1">
        <f t="shared" si="0"/>
        <v>2871266.45</v>
      </c>
      <c r="G3" s="1">
        <f t="shared" si="0"/>
        <v>9770308.9199999999</v>
      </c>
      <c r="H3" s="1">
        <f t="shared" si="0"/>
        <v>7275317.2599999998</v>
      </c>
      <c r="I3" s="1">
        <f t="shared" si="0"/>
        <v>238024.9</v>
      </c>
      <c r="J3" s="1">
        <f t="shared" si="0"/>
        <v>0</v>
      </c>
      <c r="K3" s="1">
        <f t="shared" si="0"/>
        <v>0</v>
      </c>
      <c r="L3" s="1">
        <f t="shared" si="0"/>
        <v>0</v>
      </c>
      <c r="M3" s="1">
        <f>D3+E3+F3+G3+H3+I3+J3+K3+L3</f>
        <v>32417242.239999995</v>
      </c>
      <c r="N3" s="1">
        <f t="shared" si="0"/>
        <v>0</v>
      </c>
      <c r="O3" s="1">
        <f t="shared" ref="O3:O34" si="1">M3+N3</f>
        <v>32417242.239999995</v>
      </c>
    </row>
    <row r="4" spans="1:15" x14ac:dyDescent="0.2">
      <c r="A4" s="16"/>
      <c r="B4" s="17" t="s">
        <v>2</v>
      </c>
      <c r="C4" s="17" t="s">
        <v>4</v>
      </c>
      <c r="D4" s="8">
        <v>6097904.1699999999</v>
      </c>
      <c r="E4" s="8">
        <v>20490.41</v>
      </c>
      <c r="F4" s="8">
        <v>1062092.22</v>
      </c>
      <c r="G4" s="8">
        <v>3422911.02</v>
      </c>
      <c r="H4" s="8">
        <v>3779694.21</v>
      </c>
      <c r="I4" s="8">
        <v>142267.28</v>
      </c>
      <c r="J4" s="34"/>
      <c r="K4" s="34"/>
      <c r="L4" s="8"/>
      <c r="M4" s="2">
        <f>D4+E4+F4+G4+H4+I4+J4+K4+L4</f>
        <v>14525359.310000001</v>
      </c>
      <c r="N4" s="8">
        <v>0</v>
      </c>
      <c r="O4" s="2">
        <f t="shared" si="1"/>
        <v>14525359.310000001</v>
      </c>
    </row>
    <row r="5" spans="1:15" x14ac:dyDescent="0.2">
      <c r="A5" s="18"/>
      <c r="B5" s="10" t="s">
        <v>6</v>
      </c>
      <c r="C5" s="10" t="s">
        <v>3</v>
      </c>
      <c r="D5" s="8">
        <v>1659909.64</v>
      </c>
      <c r="E5" s="8">
        <v>10245.209999999999</v>
      </c>
      <c r="F5" s="8">
        <v>531052.06999999995</v>
      </c>
      <c r="G5" s="8">
        <v>1662929.84</v>
      </c>
      <c r="H5" s="8">
        <v>1440918.09</v>
      </c>
      <c r="I5" s="8">
        <v>25419.48</v>
      </c>
      <c r="J5" s="8"/>
      <c r="K5" s="8"/>
      <c r="L5" s="8"/>
      <c r="M5" s="2">
        <f t="shared" ref="M5:M34" si="2">D5+E5+F5+G5+H5+I5+J5+K5+L5</f>
        <v>5330474.33</v>
      </c>
      <c r="N5" s="8">
        <v>0</v>
      </c>
      <c r="O5" s="2">
        <f t="shared" si="1"/>
        <v>5330474.33</v>
      </c>
    </row>
    <row r="6" spans="1:15" x14ac:dyDescent="0.2">
      <c r="A6" s="18"/>
      <c r="B6" s="10" t="s">
        <v>7</v>
      </c>
      <c r="C6" s="10" t="s">
        <v>5</v>
      </c>
      <c r="D6" s="8">
        <v>307716.17</v>
      </c>
      <c r="E6" s="8">
        <v>10440</v>
      </c>
      <c r="F6" s="8">
        <v>350602</v>
      </c>
      <c r="G6" s="8">
        <v>648704</v>
      </c>
      <c r="H6" s="8"/>
      <c r="I6" s="8"/>
      <c r="J6" s="8"/>
      <c r="K6" s="8"/>
      <c r="L6" s="8"/>
      <c r="M6" s="2">
        <f t="shared" si="2"/>
        <v>1317462.17</v>
      </c>
      <c r="N6" s="8">
        <v>0</v>
      </c>
      <c r="O6" s="2">
        <f t="shared" si="1"/>
        <v>1317462.17</v>
      </c>
    </row>
    <row r="7" spans="1:15" x14ac:dyDescent="0.2">
      <c r="A7" s="18"/>
      <c r="B7" s="10" t="s">
        <v>8</v>
      </c>
      <c r="C7" s="10" t="s">
        <v>9</v>
      </c>
      <c r="D7" s="3">
        <f t="shared" ref="D7:L7" si="3">D8+D9+D10+D11+D12+D13</f>
        <v>365213.23</v>
      </c>
      <c r="E7" s="3">
        <f t="shared" si="3"/>
        <v>9328</v>
      </c>
      <c r="F7" s="3">
        <f t="shared" si="3"/>
        <v>162421.54</v>
      </c>
      <c r="G7" s="3">
        <f t="shared" si="3"/>
        <v>509491.51999999996</v>
      </c>
      <c r="H7" s="3">
        <f t="shared" si="3"/>
        <v>257483.93000000002</v>
      </c>
      <c r="I7" s="3">
        <f t="shared" si="3"/>
        <v>14832.33</v>
      </c>
      <c r="J7" s="3">
        <f t="shared" si="3"/>
        <v>0</v>
      </c>
      <c r="K7" s="3">
        <f t="shared" si="3"/>
        <v>0</v>
      </c>
      <c r="L7" s="3">
        <f t="shared" si="3"/>
        <v>0</v>
      </c>
      <c r="M7" s="3">
        <f>D7+E7+F7+G7+H7+I7+J7+K7+L7</f>
        <v>1318770.55</v>
      </c>
      <c r="N7" s="19">
        <v>0</v>
      </c>
      <c r="O7" s="3">
        <f t="shared" si="1"/>
        <v>1318770.55</v>
      </c>
    </row>
    <row r="8" spans="1:15" x14ac:dyDescent="0.2">
      <c r="A8" s="18"/>
      <c r="C8" s="10" t="s">
        <v>10</v>
      </c>
      <c r="D8" s="8">
        <v>118374.31</v>
      </c>
      <c r="E8" s="8">
        <v>0</v>
      </c>
      <c r="F8" s="8">
        <v>0.97</v>
      </c>
      <c r="G8" s="8">
        <v>661.22</v>
      </c>
      <c r="H8" s="8">
        <v>-50420.65</v>
      </c>
      <c r="I8" s="8">
        <v>15763.81</v>
      </c>
      <c r="J8" s="8"/>
      <c r="K8" s="8"/>
      <c r="L8" s="8"/>
      <c r="M8" s="2">
        <f t="shared" si="2"/>
        <v>84379.66</v>
      </c>
      <c r="N8" s="8">
        <v>0</v>
      </c>
      <c r="O8" s="2">
        <f t="shared" si="1"/>
        <v>84379.66</v>
      </c>
    </row>
    <row r="9" spans="1:15" x14ac:dyDescent="0.2">
      <c r="A9" s="18"/>
      <c r="C9" s="10" t="s">
        <v>11</v>
      </c>
      <c r="D9" s="8"/>
      <c r="E9" s="8">
        <v>0</v>
      </c>
      <c r="F9" s="8">
        <v>16487.5</v>
      </c>
      <c r="G9" s="8">
        <v>1505</v>
      </c>
      <c r="H9" s="8"/>
      <c r="I9" s="8"/>
      <c r="J9" s="8"/>
      <c r="K9" s="8"/>
      <c r="L9" s="8"/>
      <c r="M9" s="2">
        <f t="shared" si="2"/>
        <v>17992.5</v>
      </c>
      <c r="N9" s="8">
        <v>0</v>
      </c>
      <c r="O9" s="2">
        <f t="shared" si="1"/>
        <v>17992.5</v>
      </c>
    </row>
    <row r="10" spans="1:15" x14ac:dyDescent="0.2">
      <c r="A10" s="18"/>
      <c r="C10" s="10" t="s">
        <v>12</v>
      </c>
      <c r="D10" s="8"/>
      <c r="E10" s="8"/>
      <c r="F10" s="8"/>
      <c r="G10" s="8"/>
      <c r="H10" s="8"/>
      <c r="I10" s="8"/>
      <c r="J10" s="8"/>
      <c r="K10" s="8"/>
      <c r="L10" s="8"/>
      <c r="M10" s="2">
        <f t="shared" si="2"/>
        <v>0</v>
      </c>
      <c r="N10" s="8">
        <v>0</v>
      </c>
      <c r="O10" s="2">
        <f t="shared" si="1"/>
        <v>0</v>
      </c>
    </row>
    <row r="11" spans="1:15" x14ac:dyDescent="0.2">
      <c r="A11" s="18"/>
      <c r="C11" s="10" t="s">
        <v>13</v>
      </c>
      <c r="D11" s="8"/>
      <c r="E11" s="8"/>
      <c r="F11" s="8"/>
      <c r="G11" s="8"/>
      <c r="H11" s="8"/>
      <c r="I11" s="8"/>
      <c r="J11" s="8"/>
      <c r="K11" s="8"/>
      <c r="L11" s="8"/>
      <c r="M11" s="2">
        <f t="shared" si="2"/>
        <v>0</v>
      </c>
      <c r="N11" s="8">
        <v>0</v>
      </c>
      <c r="O11" s="2">
        <f t="shared" si="1"/>
        <v>0</v>
      </c>
    </row>
    <row r="12" spans="1:15" x14ac:dyDescent="0.2">
      <c r="A12" s="18"/>
      <c r="C12" s="10" t="s">
        <v>14</v>
      </c>
      <c r="D12" s="8"/>
      <c r="E12" s="8"/>
      <c r="F12" s="8"/>
      <c r="G12" s="8"/>
      <c r="H12" s="8"/>
      <c r="I12" s="8"/>
      <c r="J12" s="8"/>
      <c r="K12" s="8"/>
      <c r="L12" s="8"/>
      <c r="M12" s="2">
        <f t="shared" si="2"/>
        <v>0</v>
      </c>
      <c r="N12" s="8">
        <v>0</v>
      </c>
      <c r="O12" s="2">
        <f t="shared" si="1"/>
        <v>0</v>
      </c>
    </row>
    <row r="13" spans="1:15" x14ac:dyDescent="0.2">
      <c r="A13" s="18"/>
      <c r="C13" s="14" t="s">
        <v>76</v>
      </c>
      <c r="D13" s="8">
        <v>246838.92</v>
      </c>
      <c r="E13" s="8">
        <v>9328</v>
      </c>
      <c r="F13" s="8">
        <v>145933.07</v>
      </c>
      <c r="G13" s="8">
        <v>507325.3</v>
      </c>
      <c r="H13" s="8">
        <v>307904.58</v>
      </c>
      <c r="I13" s="8">
        <v>-931.48</v>
      </c>
      <c r="J13" s="8"/>
      <c r="K13" s="8"/>
      <c r="L13" s="8"/>
      <c r="M13" s="2">
        <f t="shared" si="2"/>
        <v>1216398.3900000001</v>
      </c>
      <c r="N13" s="8">
        <v>0</v>
      </c>
      <c r="O13" s="2">
        <f t="shared" si="1"/>
        <v>1216398.3900000001</v>
      </c>
    </row>
    <row r="14" spans="1:15" x14ac:dyDescent="0.2">
      <c r="A14" s="18"/>
      <c r="B14" s="10" t="s">
        <v>15</v>
      </c>
      <c r="C14" s="10" t="s">
        <v>16</v>
      </c>
      <c r="D14" s="3">
        <f t="shared" ref="D14:L14" si="4">D15+D16+D17+D18+D19+D20</f>
        <v>3158528.24</v>
      </c>
      <c r="E14" s="3">
        <f t="shared" si="4"/>
        <v>604436.6</v>
      </c>
      <c r="F14" s="3">
        <f t="shared" si="4"/>
        <v>765097.61999999988</v>
      </c>
      <c r="G14" s="3">
        <f t="shared" si="4"/>
        <v>2202487.38</v>
      </c>
      <c r="H14" s="3">
        <f t="shared" si="4"/>
        <v>1717546.94</v>
      </c>
      <c r="I14" s="3">
        <f t="shared" si="4"/>
        <v>55505.760000000002</v>
      </c>
      <c r="J14" s="3">
        <f t="shared" si="4"/>
        <v>0</v>
      </c>
      <c r="K14" s="3">
        <f t="shared" si="4"/>
        <v>0</v>
      </c>
      <c r="L14" s="3">
        <f t="shared" si="4"/>
        <v>0</v>
      </c>
      <c r="M14" s="3">
        <f>D14+E14+F14+G14+H14+I14+J14+K14+L14</f>
        <v>8503602.5399999991</v>
      </c>
      <c r="N14" s="19">
        <v>0</v>
      </c>
      <c r="O14" s="3">
        <f t="shared" si="1"/>
        <v>8503602.5399999991</v>
      </c>
    </row>
    <row r="15" spans="1:15" x14ac:dyDescent="0.2">
      <c r="A15" s="18"/>
      <c r="C15" s="10" t="s">
        <v>17</v>
      </c>
      <c r="D15" s="8">
        <v>2403782.75</v>
      </c>
      <c r="E15" s="8">
        <v>14876.6</v>
      </c>
      <c r="F15" s="8">
        <v>519490.42</v>
      </c>
      <c r="G15" s="8">
        <v>1469621.96</v>
      </c>
      <c r="H15" s="8">
        <v>1352131.55</v>
      </c>
      <c r="I15" s="8">
        <v>39810.61</v>
      </c>
      <c r="J15" s="8"/>
      <c r="K15" s="8"/>
      <c r="L15" s="8"/>
      <c r="M15" s="2">
        <f t="shared" si="2"/>
        <v>5799713.8900000006</v>
      </c>
      <c r="N15" s="8">
        <v>0</v>
      </c>
      <c r="O15" s="2">
        <f t="shared" si="1"/>
        <v>5799713.8900000006</v>
      </c>
    </row>
    <row r="16" spans="1:15" x14ac:dyDescent="0.2">
      <c r="A16" s="18"/>
      <c r="C16" s="10" t="s">
        <v>18</v>
      </c>
      <c r="D16" s="8">
        <v>568345</v>
      </c>
      <c r="E16" s="8">
        <v>589560</v>
      </c>
      <c r="F16" s="8">
        <v>172823.5</v>
      </c>
      <c r="G16" s="8">
        <v>543653.22</v>
      </c>
      <c r="H16" s="8"/>
      <c r="I16" s="8"/>
      <c r="J16" s="8"/>
      <c r="K16" s="8"/>
      <c r="L16" s="8"/>
      <c r="M16" s="2">
        <f t="shared" si="2"/>
        <v>1874381.72</v>
      </c>
      <c r="N16" s="8">
        <v>0</v>
      </c>
      <c r="O16" s="2">
        <f t="shared" si="1"/>
        <v>1874381.72</v>
      </c>
    </row>
    <row r="17" spans="1:15" x14ac:dyDescent="0.2">
      <c r="A17" s="18"/>
      <c r="C17" s="10" t="s">
        <v>19</v>
      </c>
      <c r="D17" s="8"/>
      <c r="E17" s="8"/>
      <c r="F17" s="8"/>
      <c r="G17" s="8"/>
      <c r="H17" s="8"/>
      <c r="I17" s="8"/>
      <c r="J17" s="8"/>
      <c r="K17" s="8"/>
      <c r="L17" s="8"/>
      <c r="M17" s="2">
        <f t="shared" si="2"/>
        <v>0</v>
      </c>
      <c r="N17" s="8">
        <v>0</v>
      </c>
      <c r="O17" s="2">
        <f t="shared" si="1"/>
        <v>0</v>
      </c>
    </row>
    <row r="18" spans="1:15" x14ac:dyDescent="0.2">
      <c r="A18" s="18"/>
      <c r="C18" s="10" t="s">
        <v>20</v>
      </c>
      <c r="D18" s="8"/>
      <c r="E18" s="8"/>
      <c r="F18" s="8"/>
      <c r="G18" s="8"/>
      <c r="H18" s="8"/>
      <c r="I18" s="8"/>
      <c r="J18" s="8"/>
      <c r="K18" s="8"/>
      <c r="L18" s="8"/>
      <c r="M18" s="2">
        <f t="shared" si="2"/>
        <v>0</v>
      </c>
      <c r="N18" s="8">
        <v>0</v>
      </c>
      <c r="O18" s="2">
        <f t="shared" si="1"/>
        <v>0</v>
      </c>
    </row>
    <row r="19" spans="1:15" x14ac:dyDescent="0.2">
      <c r="A19" s="18"/>
      <c r="C19" s="10" t="s">
        <v>21</v>
      </c>
      <c r="D19" s="8"/>
      <c r="E19" s="8"/>
      <c r="F19" s="8"/>
      <c r="G19" s="8"/>
      <c r="H19" s="8"/>
      <c r="I19" s="8"/>
      <c r="J19" s="8"/>
      <c r="K19" s="8"/>
      <c r="L19" s="8"/>
      <c r="M19" s="2">
        <f t="shared" si="2"/>
        <v>0</v>
      </c>
      <c r="N19" s="8">
        <v>0</v>
      </c>
      <c r="O19" s="2">
        <f t="shared" si="1"/>
        <v>0</v>
      </c>
    </row>
    <row r="20" spans="1:15" x14ac:dyDescent="0.2">
      <c r="A20" s="18"/>
      <c r="C20" s="14" t="s">
        <v>72</v>
      </c>
      <c r="D20" s="8">
        <v>186400.49</v>
      </c>
      <c r="E20" s="8"/>
      <c r="F20" s="8">
        <v>72783.7</v>
      </c>
      <c r="G20" s="8">
        <v>189212.2</v>
      </c>
      <c r="H20" s="8">
        <v>365415.39</v>
      </c>
      <c r="I20" s="8">
        <v>15695.15</v>
      </c>
      <c r="J20" s="8"/>
      <c r="K20" s="8"/>
      <c r="L20" s="8"/>
      <c r="M20" s="2">
        <f t="shared" si="2"/>
        <v>829506.93</v>
      </c>
      <c r="N20" s="8">
        <v>0</v>
      </c>
      <c r="O20" s="2">
        <f t="shared" si="1"/>
        <v>829506.93</v>
      </c>
    </row>
    <row r="21" spans="1:15" x14ac:dyDescent="0.2">
      <c r="A21" s="18"/>
      <c r="B21" s="10" t="s">
        <v>22</v>
      </c>
      <c r="C21" s="10" t="s">
        <v>23</v>
      </c>
      <c r="D21" s="8">
        <v>18112.97</v>
      </c>
      <c r="E21" s="8">
        <v>7.0000000000000007E-2</v>
      </c>
      <c r="F21" s="8">
        <v>1</v>
      </c>
      <c r="G21" s="8">
        <v>1323785.1599999999</v>
      </c>
      <c r="H21" s="8">
        <v>79674.09</v>
      </c>
      <c r="I21" s="8">
        <v>0.05</v>
      </c>
      <c r="J21" s="8"/>
      <c r="K21" s="8"/>
      <c r="L21" s="8"/>
      <c r="M21" s="2">
        <f t="shared" si="2"/>
        <v>1421573.34</v>
      </c>
      <c r="N21" s="8">
        <v>0</v>
      </c>
      <c r="O21" s="2">
        <f t="shared" si="1"/>
        <v>1421573.34</v>
      </c>
    </row>
    <row r="22" spans="1:15" x14ac:dyDescent="0.2">
      <c r="A22" s="18" t="s">
        <v>24</v>
      </c>
      <c r="C22" s="20" t="s">
        <v>25</v>
      </c>
      <c r="D22" s="3">
        <f t="shared" ref="D22:L22" si="5">D23+D24+D25+D26+D34</f>
        <v>10788337.73</v>
      </c>
      <c r="E22" s="3">
        <f t="shared" si="5"/>
        <v>642805.3600000001</v>
      </c>
      <c r="F22" s="3">
        <f t="shared" si="5"/>
        <v>2534755.04</v>
      </c>
      <c r="G22" s="3">
        <f t="shared" si="5"/>
        <v>7331080.9299999997</v>
      </c>
      <c r="H22" s="3">
        <f t="shared" si="5"/>
        <v>6794619.5800000001</v>
      </c>
      <c r="I22" s="3">
        <f t="shared" si="5"/>
        <v>217016.8</v>
      </c>
      <c r="J22" s="3">
        <f t="shared" si="5"/>
        <v>0</v>
      </c>
      <c r="K22" s="3">
        <f t="shared" si="5"/>
        <v>0</v>
      </c>
      <c r="L22" s="3">
        <f t="shared" si="5"/>
        <v>0</v>
      </c>
      <c r="M22" s="3">
        <f>D22+E22+F22+G22+H22+I22+J22+K22+L22</f>
        <v>28308615.440000001</v>
      </c>
      <c r="N22" s="19"/>
      <c r="O22" s="3">
        <f t="shared" si="1"/>
        <v>28308615.440000001</v>
      </c>
    </row>
    <row r="23" spans="1:15" x14ac:dyDescent="0.2">
      <c r="A23" s="18"/>
      <c r="B23" s="10" t="s">
        <v>2</v>
      </c>
      <c r="C23" s="10" t="s">
        <v>26</v>
      </c>
      <c r="D23" s="8">
        <v>4390461.2</v>
      </c>
      <c r="E23" s="8">
        <v>20490.41</v>
      </c>
      <c r="F23" s="8">
        <v>1062092.22</v>
      </c>
      <c r="G23" s="8">
        <v>3422911.02</v>
      </c>
      <c r="H23" s="8">
        <v>3789272.15</v>
      </c>
      <c r="I23" s="8">
        <v>51041.05</v>
      </c>
      <c r="J23" s="8"/>
      <c r="K23" s="8"/>
      <c r="L23" s="8"/>
      <c r="M23" s="2">
        <f t="shared" si="2"/>
        <v>12736268.050000001</v>
      </c>
      <c r="N23" s="8">
        <v>0</v>
      </c>
      <c r="O23" s="2">
        <f t="shared" si="1"/>
        <v>12736268.050000001</v>
      </c>
    </row>
    <row r="24" spans="1:15" x14ac:dyDescent="0.2">
      <c r="A24" s="18"/>
      <c r="B24" s="10" t="s">
        <v>6</v>
      </c>
      <c r="C24" s="10" t="s">
        <v>27</v>
      </c>
      <c r="D24" s="8">
        <v>387114.19</v>
      </c>
      <c r="E24" s="8"/>
      <c r="F24" s="8">
        <v>153511.88</v>
      </c>
      <c r="G24" s="8">
        <v>511919.44</v>
      </c>
      <c r="H24" s="8">
        <v>956890.87</v>
      </c>
      <c r="I24" s="8">
        <v>15825.22</v>
      </c>
      <c r="J24" s="8"/>
      <c r="K24" s="8"/>
      <c r="L24" s="8"/>
      <c r="M24" s="2">
        <f t="shared" si="2"/>
        <v>2025261.5999999999</v>
      </c>
      <c r="N24" s="8">
        <v>0</v>
      </c>
      <c r="O24" s="2">
        <f t="shared" si="1"/>
        <v>2025261.5999999999</v>
      </c>
    </row>
    <row r="25" spans="1:15" x14ac:dyDescent="0.2">
      <c r="A25" s="18"/>
      <c r="B25" s="10" t="s">
        <v>7</v>
      </c>
      <c r="C25" s="10" t="s">
        <v>28</v>
      </c>
      <c r="D25" s="8">
        <v>307716.17</v>
      </c>
      <c r="E25" s="8">
        <v>10440</v>
      </c>
      <c r="F25" s="8">
        <v>350602</v>
      </c>
      <c r="G25" s="8">
        <v>648704</v>
      </c>
      <c r="H25" s="8"/>
      <c r="I25" s="8"/>
      <c r="J25" s="8"/>
      <c r="K25" s="8"/>
      <c r="L25" s="8"/>
      <c r="M25" s="2">
        <f t="shared" si="2"/>
        <v>1317462.17</v>
      </c>
      <c r="N25" s="8">
        <v>0</v>
      </c>
      <c r="O25" s="2">
        <f t="shared" si="1"/>
        <v>1317462.17</v>
      </c>
    </row>
    <row r="26" spans="1:15" x14ac:dyDescent="0.2">
      <c r="A26" s="18"/>
      <c r="B26" s="10" t="s">
        <v>8</v>
      </c>
      <c r="C26" s="10" t="s">
        <v>29</v>
      </c>
      <c r="D26" s="3">
        <f t="shared" ref="D26:L26" si="6">D27+D28+D29+D30+D31+D32+D33</f>
        <v>5703046.1699999999</v>
      </c>
      <c r="E26" s="3">
        <f t="shared" si="6"/>
        <v>611874.95000000007</v>
      </c>
      <c r="F26" s="3">
        <f t="shared" si="6"/>
        <v>968548.94000000006</v>
      </c>
      <c r="G26" s="3">
        <f t="shared" si="6"/>
        <v>2747546.4699999997</v>
      </c>
      <c r="H26" s="3">
        <f t="shared" si="6"/>
        <v>2048456.56</v>
      </c>
      <c r="I26" s="3">
        <f t="shared" si="6"/>
        <v>150150.53</v>
      </c>
      <c r="J26" s="3">
        <f t="shared" si="6"/>
        <v>0</v>
      </c>
      <c r="K26" s="3">
        <f t="shared" si="6"/>
        <v>0</v>
      </c>
      <c r="L26" s="3">
        <f t="shared" si="6"/>
        <v>0</v>
      </c>
      <c r="M26" s="3">
        <f>D26+E26+F26+G26+H26+I26+J26+K26+L26</f>
        <v>12229623.620000001</v>
      </c>
      <c r="N26" s="19">
        <v>0</v>
      </c>
      <c r="O26" s="3">
        <f t="shared" si="1"/>
        <v>12229623.620000001</v>
      </c>
    </row>
    <row r="27" spans="1:15" x14ac:dyDescent="0.2">
      <c r="A27" s="18"/>
      <c r="C27" s="10" t="s">
        <v>10</v>
      </c>
      <c r="D27" s="8">
        <v>4010728.54</v>
      </c>
      <c r="E27" s="8">
        <v>14876.65</v>
      </c>
      <c r="F27" s="8">
        <v>519490.65</v>
      </c>
      <c r="G27" s="8">
        <v>1480589.74</v>
      </c>
      <c r="H27" s="8">
        <v>1467039.12</v>
      </c>
      <c r="I27" s="8">
        <v>130287.05</v>
      </c>
      <c r="J27" s="8"/>
      <c r="K27" s="8"/>
      <c r="L27" s="8"/>
      <c r="M27" s="2">
        <f t="shared" si="2"/>
        <v>7623011.75</v>
      </c>
      <c r="N27" s="8">
        <v>0</v>
      </c>
      <c r="O27" s="2">
        <f t="shared" si="1"/>
        <v>7623011.75</v>
      </c>
    </row>
    <row r="28" spans="1:15" x14ac:dyDescent="0.2">
      <c r="A28" s="18"/>
      <c r="C28" s="10" t="s">
        <v>11</v>
      </c>
      <c r="D28" s="8">
        <v>568345</v>
      </c>
      <c r="E28" s="8">
        <v>589560</v>
      </c>
      <c r="F28" s="8">
        <v>189311</v>
      </c>
      <c r="G28" s="8">
        <v>545158.22</v>
      </c>
      <c r="H28" s="8"/>
      <c r="I28" s="8">
        <v>19863.48</v>
      </c>
      <c r="J28" s="8"/>
      <c r="K28" s="8"/>
      <c r="L28" s="8"/>
      <c r="M28" s="2">
        <f t="shared" si="2"/>
        <v>1912237.7</v>
      </c>
      <c r="N28" s="8">
        <v>0</v>
      </c>
      <c r="O28" s="2">
        <f t="shared" si="1"/>
        <v>1912237.7</v>
      </c>
    </row>
    <row r="29" spans="1:15" x14ac:dyDescent="0.2">
      <c r="A29" s="18"/>
      <c r="C29" s="14" t="s">
        <v>73</v>
      </c>
      <c r="D29" s="8">
        <v>1123972.6299999999</v>
      </c>
      <c r="E29" s="8">
        <v>7438.3</v>
      </c>
      <c r="F29" s="8">
        <v>259747.29</v>
      </c>
      <c r="G29" s="8">
        <v>721798.51</v>
      </c>
      <c r="H29" s="8">
        <v>581417.43999999994</v>
      </c>
      <c r="I29" s="8"/>
      <c r="J29" s="8"/>
      <c r="K29" s="8"/>
      <c r="L29" s="8"/>
      <c r="M29" s="2">
        <f t="shared" si="2"/>
        <v>2694374.17</v>
      </c>
      <c r="N29" s="8">
        <v>0</v>
      </c>
      <c r="O29" s="2">
        <f t="shared" si="1"/>
        <v>2694374.17</v>
      </c>
    </row>
    <row r="30" spans="1:15" x14ac:dyDescent="0.2">
      <c r="A30" s="18"/>
      <c r="C30" s="10" t="s">
        <v>30</v>
      </c>
      <c r="D30" s="8"/>
      <c r="E30" s="8"/>
      <c r="F30" s="8"/>
      <c r="G30" s="8"/>
      <c r="H30" s="8"/>
      <c r="I30" s="8"/>
      <c r="J30" s="8"/>
      <c r="K30" s="8"/>
      <c r="L30" s="8"/>
      <c r="M30" s="2">
        <f t="shared" si="2"/>
        <v>0</v>
      </c>
      <c r="N30" s="8">
        <v>0</v>
      </c>
      <c r="O30" s="2">
        <f t="shared" si="1"/>
        <v>0</v>
      </c>
    </row>
    <row r="31" spans="1:15" x14ac:dyDescent="0.2">
      <c r="A31" s="18"/>
      <c r="C31" s="10" t="s">
        <v>31</v>
      </c>
      <c r="D31" s="8"/>
      <c r="E31" s="8"/>
      <c r="F31" s="8"/>
      <c r="G31" s="8"/>
      <c r="H31" s="8"/>
      <c r="I31" s="8"/>
      <c r="J31" s="8"/>
      <c r="K31" s="8"/>
      <c r="L31" s="8"/>
      <c r="M31" s="2">
        <f t="shared" si="2"/>
        <v>0</v>
      </c>
      <c r="N31" s="8">
        <v>0</v>
      </c>
      <c r="O31" s="2">
        <f t="shared" si="1"/>
        <v>0</v>
      </c>
    </row>
    <row r="32" spans="1:15" x14ac:dyDescent="0.2">
      <c r="A32" s="18"/>
      <c r="C32" s="10" t="s">
        <v>32</v>
      </c>
      <c r="D32" s="8"/>
      <c r="E32" s="8"/>
      <c r="F32" s="8"/>
      <c r="G32" s="8"/>
      <c r="H32" s="8"/>
      <c r="I32" s="8"/>
      <c r="J32" s="8"/>
      <c r="K32" s="8"/>
      <c r="L32" s="8"/>
      <c r="M32" s="2">
        <f t="shared" si="2"/>
        <v>0</v>
      </c>
      <c r="N32" s="8">
        <v>0</v>
      </c>
      <c r="O32" s="2">
        <f t="shared" si="1"/>
        <v>0</v>
      </c>
    </row>
    <row r="33" spans="1:16" x14ac:dyDescent="0.2">
      <c r="A33" s="18"/>
      <c r="C33" s="10" t="s">
        <v>33</v>
      </c>
      <c r="D33" s="8"/>
      <c r="E33" s="8"/>
      <c r="F33" s="8"/>
      <c r="G33" s="8"/>
      <c r="H33" s="8"/>
      <c r="I33" s="8"/>
      <c r="J33" s="8"/>
      <c r="K33" s="8"/>
      <c r="L33" s="8"/>
      <c r="M33" s="2">
        <f t="shared" si="2"/>
        <v>0</v>
      </c>
      <c r="N33" s="8">
        <v>0</v>
      </c>
      <c r="O33" s="2">
        <f t="shared" si="1"/>
        <v>0</v>
      </c>
    </row>
    <row r="34" spans="1:16" x14ac:dyDescent="0.2">
      <c r="A34" s="18"/>
      <c r="B34" s="10" t="s">
        <v>15</v>
      </c>
      <c r="C34" s="10" t="s">
        <v>34</v>
      </c>
      <c r="D34" s="8">
        <v>0</v>
      </c>
      <c r="E34" s="8">
        <v>0</v>
      </c>
      <c r="F34" s="8"/>
      <c r="G34" s="8">
        <v>0</v>
      </c>
      <c r="H34" s="8">
        <v>0</v>
      </c>
      <c r="I34" s="8">
        <v>0</v>
      </c>
      <c r="J34" s="8"/>
      <c r="K34" s="8"/>
      <c r="L34" s="8">
        <v>0</v>
      </c>
      <c r="M34" s="2">
        <f t="shared" si="2"/>
        <v>0</v>
      </c>
      <c r="N34" s="8">
        <v>0</v>
      </c>
      <c r="O34" s="2">
        <f t="shared" si="1"/>
        <v>0</v>
      </c>
    </row>
    <row r="35" spans="1:16" s="17" customFormat="1" x14ac:dyDescent="0.2">
      <c r="A35" s="21" t="s">
        <v>35</v>
      </c>
      <c r="B35" s="11"/>
      <c r="C35" s="22" t="s">
        <v>36</v>
      </c>
      <c r="D35" s="4">
        <f t="shared" ref="D35:O35" si="7">D3-D22</f>
        <v>819046.68999999948</v>
      </c>
      <c r="E35" s="4">
        <f t="shared" si="7"/>
        <v>12134.929999999818</v>
      </c>
      <c r="F35" s="4">
        <f t="shared" si="7"/>
        <v>336511.41000000015</v>
      </c>
      <c r="G35" s="4">
        <f t="shared" si="7"/>
        <v>2439227.9900000002</v>
      </c>
      <c r="H35" s="4">
        <f t="shared" si="7"/>
        <v>480697.6799999997</v>
      </c>
      <c r="I35" s="4">
        <f t="shared" si="7"/>
        <v>21008.100000000006</v>
      </c>
      <c r="J35" s="4">
        <f t="shared" si="7"/>
        <v>0</v>
      </c>
      <c r="K35" s="4">
        <f t="shared" si="7"/>
        <v>0</v>
      </c>
      <c r="L35" s="4">
        <f t="shared" si="7"/>
        <v>0</v>
      </c>
      <c r="M35" s="4">
        <f t="shared" si="7"/>
        <v>4108626.7999999933</v>
      </c>
      <c r="N35" s="4">
        <f t="shared" si="7"/>
        <v>0</v>
      </c>
      <c r="O35" s="4">
        <f t="shared" si="7"/>
        <v>4108626.7999999933</v>
      </c>
    </row>
    <row r="36" spans="1:16" x14ac:dyDescent="0.2">
      <c r="A36" s="16"/>
      <c r="B36" s="17"/>
      <c r="C36" s="20"/>
      <c r="D36" s="23"/>
      <c r="E36" s="23"/>
      <c r="F36" s="23"/>
      <c r="G36" s="23"/>
      <c r="H36" s="23"/>
      <c r="I36" s="23"/>
      <c r="J36" s="23"/>
      <c r="K36" s="23"/>
      <c r="L36" s="23"/>
      <c r="M36" s="5"/>
      <c r="N36" s="24"/>
      <c r="O36" s="5"/>
    </row>
    <row r="37" spans="1:16" x14ac:dyDescent="0.2">
      <c r="A37" s="18"/>
      <c r="C37" s="20"/>
      <c r="D37" s="23"/>
      <c r="E37" s="23"/>
      <c r="F37" s="23"/>
      <c r="G37" s="23"/>
      <c r="H37" s="23"/>
      <c r="I37" s="23"/>
      <c r="J37" s="23"/>
      <c r="K37" s="23"/>
      <c r="L37" s="23"/>
      <c r="M37" s="5"/>
      <c r="N37" s="24"/>
      <c r="O37" s="5"/>
    </row>
    <row r="38" spans="1:16" x14ac:dyDescent="0.2">
      <c r="A38" s="1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6" x14ac:dyDescent="0.2">
      <c r="A39" s="18" t="s">
        <v>41</v>
      </c>
      <c r="C39" s="20" t="s">
        <v>42</v>
      </c>
      <c r="D39" s="25"/>
      <c r="E39" s="25"/>
      <c r="F39" s="25"/>
      <c r="G39" s="26"/>
      <c r="H39" s="25"/>
      <c r="I39" s="25"/>
      <c r="J39" s="25"/>
      <c r="K39" s="25"/>
      <c r="L39" s="25"/>
      <c r="M39" s="7">
        <f>M40+M41+M42+M43+M44+M45</f>
        <v>10074996.779999997</v>
      </c>
      <c r="N39" s="7">
        <f>N40+N41+N42+N43+N44+N45</f>
        <v>0</v>
      </c>
      <c r="O39" s="3">
        <f>O40+O41+O42+O43+O44+O45</f>
        <v>10074996.779999997</v>
      </c>
      <c r="P39" s="35"/>
    </row>
    <row r="40" spans="1:16" s="29" customFormat="1" x14ac:dyDescent="0.2">
      <c r="A40" s="18"/>
      <c r="B40" s="10" t="s">
        <v>2</v>
      </c>
      <c r="C40" s="10" t="s">
        <v>43</v>
      </c>
      <c r="D40" s="6"/>
      <c r="E40" s="6"/>
      <c r="F40" s="6"/>
      <c r="G40" s="27"/>
      <c r="H40" s="6"/>
      <c r="I40" s="6"/>
      <c r="J40" s="6"/>
      <c r="K40" s="6"/>
      <c r="L40" s="6"/>
      <c r="M40" s="8">
        <v>6199133.5199999996</v>
      </c>
      <c r="N40" s="8"/>
      <c r="O40" s="8">
        <v>6199133.5199999996</v>
      </c>
      <c r="P40" s="36"/>
    </row>
    <row r="41" spans="1:16" s="29" customFormat="1" x14ac:dyDescent="0.2">
      <c r="A41" s="28"/>
      <c r="B41" s="29" t="s">
        <v>6</v>
      </c>
      <c r="C41" s="29" t="s">
        <v>44</v>
      </c>
      <c r="D41" s="30"/>
      <c r="E41" s="30"/>
      <c r="F41" s="30"/>
      <c r="G41" s="31"/>
      <c r="H41" s="30"/>
      <c r="I41" s="30"/>
      <c r="J41" s="30"/>
      <c r="K41" s="30"/>
      <c r="L41" s="30"/>
      <c r="M41" s="8">
        <v>3784198.45</v>
      </c>
      <c r="N41" s="32"/>
      <c r="O41" s="8">
        <v>3784198.45</v>
      </c>
      <c r="P41" s="36"/>
    </row>
    <row r="42" spans="1:16" x14ac:dyDescent="0.2">
      <c r="A42" s="28"/>
      <c r="B42" s="29" t="s">
        <v>7</v>
      </c>
      <c r="C42" s="29" t="s">
        <v>45</v>
      </c>
      <c r="D42" s="30"/>
      <c r="E42" s="30"/>
      <c r="F42" s="30"/>
      <c r="G42" s="31"/>
      <c r="H42" s="30"/>
      <c r="I42" s="30"/>
      <c r="J42" s="30"/>
      <c r="K42" s="30"/>
      <c r="L42" s="30"/>
      <c r="M42" s="8"/>
      <c r="N42" s="32"/>
      <c r="O42" s="8"/>
      <c r="P42" s="35"/>
    </row>
    <row r="43" spans="1:16" x14ac:dyDescent="0.2">
      <c r="A43" s="18"/>
      <c r="B43" s="10" t="s">
        <v>8</v>
      </c>
      <c r="C43" s="10" t="s">
        <v>46</v>
      </c>
      <c r="D43" s="6"/>
      <c r="E43" s="6"/>
      <c r="F43" s="6"/>
      <c r="G43" s="27"/>
      <c r="H43" s="6"/>
      <c r="I43" s="6"/>
      <c r="J43" s="6"/>
      <c r="K43" s="6"/>
      <c r="L43" s="6"/>
      <c r="M43" s="8">
        <v>40313.03</v>
      </c>
      <c r="N43" s="8"/>
      <c r="O43" s="8">
        <v>40313.03</v>
      </c>
      <c r="P43" s="35"/>
    </row>
    <row r="44" spans="1:16" x14ac:dyDescent="0.2">
      <c r="A44" s="18"/>
      <c r="B44" s="10" t="s">
        <v>15</v>
      </c>
      <c r="C44" s="10" t="s">
        <v>47</v>
      </c>
      <c r="D44" s="6"/>
      <c r="E44" s="6"/>
      <c r="F44" s="6"/>
      <c r="G44" s="27"/>
      <c r="H44" s="6"/>
      <c r="I44" s="6"/>
      <c r="J44" s="6"/>
      <c r="K44" s="6"/>
      <c r="L44" s="6"/>
      <c r="M44" s="8"/>
      <c r="N44" s="8"/>
      <c r="O44" s="8"/>
      <c r="P44" s="35"/>
    </row>
    <row r="45" spans="1:16" x14ac:dyDescent="0.2">
      <c r="A45" s="18"/>
      <c r="B45" s="10" t="s">
        <v>22</v>
      </c>
      <c r="C45" s="10" t="s">
        <v>34</v>
      </c>
      <c r="D45" s="6"/>
      <c r="E45" s="6"/>
      <c r="F45" s="6"/>
      <c r="G45" s="27"/>
      <c r="H45" s="6"/>
      <c r="I45" s="6"/>
      <c r="J45" s="6"/>
      <c r="K45" s="6"/>
      <c r="L45" s="6"/>
      <c r="M45" s="8">
        <v>51351.78</v>
      </c>
      <c r="N45" s="8"/>
      <c r="O45" s="8">
        <v>51351.78</v>
      </c>
      <c r="P45" s="35"/>
    </row>
    <row r="46" spans="1:16" x14ac:dyDescent="0.2">
      <c r="A46" s="18" t="s">
        <v>48</v>
      </c>
      <c r="C46" s="20" t="s">
        <v>49</v>
      </c>
      <c r="D46" s="25"/>
      <c r="E46" s="25"/>
      <c r="F46" s="25"/>
      <c r="G46" s="26"/>
      <c r="H46" s="25"/>
      <c r="I46" s="25"/>
      <c r="J46" s="25"/>
      <c r="K46" s="25"/>
      <c r="L46" s="25"/>
      <c r="M46" s="3">
        <f>M47+M48+M49+M50+M51+M52</f>
        <v>5510594.0799999991</v>
      </c>
      <c r="N46" s="3">
        <f>N47+N48+N49+N50+N51+N52</f>
        <v>0</v>
      </c>
      <c r="O46" s="3">
        <f>O47+O48+O49+O50+O51+O52</f>
        <v>5510594.0799999991</v>
      </c>
      <c r="P46" s="35"/>
    </row>
    <row r="47" spans="1:16" s="29" customFormat="1" x14ac:dyDescent="0.2">
      <c r="A47" s="18"/>
      <c r="B47" s="10" t="s">
        <v>2</v>
      </c>
      <c r="C47" s="10" t="s">
        <v>50</v>
      </c>
      <c r="D47" s="6"/>
      <c r="E47" s="6"/>
      <c r="F47" s="6"/>
      <c r="G47" s="6"/>
      <c r="H47" s="6"/>
      <c r="I47" s="6"/>
      <c r="J47" s="6"/>
      <c r="K47" s="6"/>
      <c r="L47" s="6"/>
      <c r="M47" s="8">
        <v>810535.08</v>
      </c>
      <c r="N47" s="8"/>
      <c r="O47" s="8">
        <v>810535.08</v>
      </c>
      <c r="P47" s="36"/>
    </row>
    <row r="48" spans="1:16" x14ac:dyDescent="0.2">
      <c r="A48" s="28"/>
      <c r="B48" s="29" t="s">
        <v>6</v>
      </c>
      <c r="C48" s="29" t="s">
        <v>51</v>
      </c>
      <c r="D48" s="30"/>
      <c r="E48" s="30"/>
      <c r="F48" s="30"/>
      <c r="G48" s="30"/>
      <c r="H48" s="30"/>
      <c r="I48" s="30"/>
      <c r="J48" s="30"/>
      <c r="K48" s="30"/>
      <c r="L48" s="30"/>
      <c r="M48" s="8"/>
      <c r="N48" s="8"/>
      <c r="O48" s="8"/>
      <c r="P48" s="35"/>
    </row>
    <row r="49" spans="1:16" x14ac:dyDescent="0.2">
      <c r="A49" s="18"/>
      <c r="B49" s="10" t="s">
        <v>7</v>
      </c>
      <c r="C49" s="10" t="s">
        <v>52</v>
      </c>
      <c r="D49" s="6"/>
      <c r="E49" s="6"/>
      <c r="F49" s="6"/>
      <c r="G49" s="6"/>
      <c r="H49" s="6"/>
      <c r="I49" s="6"/>
      <c r="J49" s="6"/>
      <c r="K49" s="6"/>
      <c r="L49" s="6"/>
      <c r="M49" s="8"/>
      <c r="N49" s="8"/>
      <c r="O49" s="8"/>
      <c r="P49" s="35"/>
    </row>
    <row r="50" spans="1:16" x14ac:dyDescent="0.2">
      <c r="A50" s="18"/>
      <c r="B50" s="10" t="s">
        <v>8</v>
      </c>
      <c r="C50" s="10" t="s">
        <v>53</v>
      </c>
      <c r="D50" s="6"/>
      <c r="E50" s="6"/>
      <c r="F50" s="6"/>
      <c r="G50" s="6"/>
      <c r="H50" s="6"/>
      <c r="I50" s="6"/>
      <c r="J50" s="6"/>
      <c r="K50" s="6"/>
      <c r="L50" s="6"/>
      <c r="M50" s="8"/>
      <c r="N50" s="8"/>
      <c r="O50" s="8"/>
      <c r="P50" s="35"/>
    </row>
    <row r="51" spans="1:16" x14ac:dyDescent="0.2">
      <c r="A51" s="18"/>
      <c r="B51" s="10" t="s">
        <v>15</v>
      </c>
      <c r="C51" s="10" t="s">
        <v>54</v>
      </c>
      <c r="D51" s="6"/>
      <c r="E51" s="6"/>
      <c r="F51" s="6"/>
      <c r="G51" s="6"/>
      <c r="H51" s="6"/>
      <c r="I51" s="6"/>
      <c r="J51" s="6"/>
      <c r="K51" s="6"/>
      <c r="L51" s="6"/>
      <c r="M51" s="8">
        <v>3392090.53</v>
      </c>
      <c r="N51" s="8"/>
      <c r="O51" s="8">
        <v>3392090.53</v>
      </c>
      <c r="P51" s="35"/>
    </row>
    <row r="52" spans="1:16" x14ac:dyDescent="0.2">
      <c r="A52" s="18"/>
      <c r="B52" s="10" t="s">
        <v>22</v>
      </c>
      <c r="C52" s="10" t="s">
        <v>23</v>
      </c>
      <c r="D52" s="6"/>
      <c r="E52" s="6"/>
      <c r="F52" s="6"/>
      <c r="G52" s="6"/>
      <c r="H52" s="6"/>
      <c r="I52" s="6"/>
      <c r="J52" s="6"/>
      <c r="K52" s="6"/>
      <c r="L52" s="6"/>
      <c r="M52" s="8">
        <v>1307968.47</v>
      </c>
      <c r="N52" s="8"/>
      <c r="O52" s="8">
        <v>1307968.47</v>
      </c>
      <c r="P52" s="35"/>
    </row>
    <row r="53" spans="1:16" x14ac:dyDescent="0.2">
      <c r="A53" s="18" t="s">
        <v>55</v>
      </c>
      <c r="C53" s="20" t="s">
        <v>56</v>
      </c>
      <c r="D53" s="25"/>
      <c r="E53" s="25"/>
      <c r="F53" s="25"/>
      <c r="G53" s="25"/>
      <c r="H53" s="25"/>
      <c r="I53" s="25"/>
      <c r="J53" s="25"/>
      <c r="K53" s="25"/>
      <c r="L53" s="25"/>
      <c r="M53" s="3">
        <f>M54+M55+M56</f>
        <v>2648201.6800000002</v>
      </c>
      <c r="N53" s="3">
        <f>N54+N55+N56</f>
        <v>0</v>
      </c>
      <c r="O53" s="3">
        <f>O54+O55+O56</f>
        <v>2648201.6800000002</v>
      </c>
      <c r="P53" s="35"/>
    </row>
    <row r="54" spans="1:16" s="29" customFormat="1" x14ac:dyDescent="0.2">
      <c r="A54" s="18"/>
      <c r="B54" s="10" t="s">
        <v>2</v>
      </c>
      <c r="C54" s="10" t="s">
        <v>57</v>
      </c>
      <c r="D54" s="6"/>
      <c r="E54" s="6"/>
      <c r="F54" s="6"/>
      <c r="G54" s="6"/>
      <c r="H54" s="6"/>
      <c r="I54" s="6"/>
      <c r="J54" s="6"/>
      <c r="K54" s="6"/>
      <c r="L54" s="6"/>
      <c r="M54" s="8">
        <v>129344.44</v>
      </c>
      <c r="N54" s="8"/>
      <c r="O54" s="8">
        <v>129344.44</v>
      </c>
      <c r="P54" s="36"/>
    </row>
    <row r="55" spans="1:16" x14ac:dyDescent="0.2">
      <c r="A55" s="28"/>
      <c r="B55" s="29" t="s">
        <v>6</v>
      </c>
      <c r="C55" s="29" t="s">
        <v>58</v>
      </c>
      <c r="D55" s="30"/>
      <c r="E55" s="30"/>
      <c r="F55" s="30"/>
      <c r="G55" s="30"/>
      <c r="H55" s="30"/>
      <c r="I55" s="30"/>
      <c r="J55" s="30"/>
      <c r="K55" s="30"/>
      <c r="L55" s="30"/>
      <c r="M55" s="8"/>
      <c r="N55" s="8"/>
      <c r="O55" s="8"/>
      <c r="P55" s="35"/>
    </row>
    <row r="56" spans="1:16" x14ac:dyDescent="0.2">
      <c r="A56" s="18"/>
      <c r="B56" s="10" t="s">
        <v>7</v>
      </c>
      <c r="C56" s="10" t="s">
        <v>59</v>
      </c>
      <c r="D56" s="6"/>
      <c r="E56" s="6"/>
      <c r="F56" s="6"/>
      <c r="G56" s="6"/>
      <c r="H56" s="6"/>
      <c r="I56" s="6"/>
      <c r="J56" s="6"/>
      <c r="K56" s="6"/>
      <c r="L56" s="6"/>
      <c r="M56" s="8">
        <v>2518857.2400000002</v>
      </c>
      <c r="N56" s="8"/>
      <c r="O56" s="8">
        <v>2518857.2400000002</v>
      </c>
      <c r="P56" s="35"/>
    </row>
    <row r="57" spans="1:16" x14ac:dyDescent="0.2">
      <c r="A57" s="61" t="s">
        <v>60</v>
      </c>
      <c r="B57" s="61"/>
      <c r="C57" s="61"/>
      <c r="D57" s="61"/>
      <c r="E57" s="4"/>
      <c r="F57" s="4"/>
      <c r="G57" s="4"/>
      <c r="H57" s="4"/>
      <c r="I57" s="4"/>
      <c r="J57" s="4"/>
      <c r="K57" s="4"/>
      <c r="L57" s="4"/>
      <c r="M57" s="9">
        <v>-3103729.03</v>
      </c>
      <c r="N57" s="9">
        <f>N35-N39+N46-N53</f>
        <v>0</v>
      </c>
      <c r="O57" s="9">
        <v>-3103729.03</v>
      </c>
      <c r="P57" s="35"/>
    </row>
    <row r="58" spans="1:16" x14ac:dyDescent="0.2">
      <c r="A58" s="37" t="s">
        <v>68</v>
      </c>
    </row>
    <row r="59" spans="1:16" x14ac:dyDescent="0.2">
      <c r="A59" s="37" t="s">
        <v>69</v>
      </c>
      <c r="M59" s="9">
        <v>-3103729.03</v>
      </c>
      <c r="O59" s="9">
        <v>-3103729.03</v>
      </c>
      <c r="P59" s="35"/>
    </row>
    <row r="60" spans="1:16" x14ac:dyDescent="0.2">
      <c r="A60" s="38" t="s">
        <v>70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1:16" x14ac:dyDescent="0.2">
      <c r="A61" s="39" t="s">
        <v>71</v>
      </c>
      <c r="M61" s="12">
        <f>M57-M60</f>
        <v>-3103729.03</v>
      </c>
      <c r="O61" s="20">
        <f>M61</f>
        <v>-3103729.03</v>
      </c>
    </row>
  </sheetData>
  <mergeCells count="14">
    <mergeCell ref="B3:C3"/>
    <mergeCell ref="A57:D57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3294AD6C-F00B-453B-857B-C95CCA9E395B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3CC88-D459-4D72-8414-D2FBB56CFD7C}">
  <dimension ref="A1:P61"/>
  <sheetViews>
    <sheetView topLeftCell="A25" workbookViewId="0">
      <selection activeCell="O58" sqref="O58"/>
    </sheetView>
  </sheetViews>
  <sheetFormatPr defaultRowHeight="12.75" x14ac:dyDescent="0.2"/>
  <cols>
    <col min="1" max="1" width="5.42578125" style="10" customWidth="1"/>
    <col min="2" max="2" width="2.42578125" style="10" customWidth="1"/>
    <col min="3" max="3" width="29.42578125" style="10" customWidth="1"/>
    <col min="4" max="4" width="15.5703125" style="10" customWidth="1"/>
    <col min="5" max="5" width="12.85546875" style="10" bestFit="1" customWidth="1"/>
    <col min="6" max="6" width="13.85546875" style="10" bestFit="1" customWidth="1"/>
    <col min="7" max="8" width="14" style="10" bestFit="1" customWidth="1"/>
    <col min="9" max="9" width="13.28515625" style="10" bestFit="1" customWidth="1"/>
    <col min="10" max="11" width="9.28515625" style="10" bestFit="1" customWidth="1"/>
    <col min="12" max="12" width="12.7109375" style="10" bestFit="1" customWidth="1"/>
    <col min="13" max="13" width="13.7109375" style="10" customWidth="1"/>
    <col min="14" max="14" width="11.140625" style="10" customWidth="1"/>
    <col min="15" max="15" width="19.42578125" style="10" customWidth="1"/>
    <col min="16" max="16384" width="9.140625" style="10"/>
  </cols>
  <sheetData>
    <row r="1" spans="1:15" s="14" customFormat="1" x14ac:dyDescent="0.2">
      <c r="A1" s="13"/>
      <c r="C1" s="15" t="s">
        <v>113</v>
      </c>
      <c r="D1" s="62" t="s">
        <v>37</v>
      </c>
      <c r="E1" s="62" t="s">
        <v>38</v>
      </c>
      <c r="F1" s="62" t="s">
        <v>75</v>
      </c>
      <c r="G1" s="62" t="s">
        <v>74</v>
      </c>
      <c r="H1" s="62" t="s">
        <v>39</v>
      </c>
      <c r="I1" s="62" t="s">
        <v>40</v>
      </c>
      <c r="J1" s="62" t="s">
        <v>61</v>
      </c>
      <c r="K1" s="62" t="s">
        <v>66</v>
      </c>
      <c r="L1" s="62" t="s">
        <v>62</v>
      </c>
      <c r="M1" s="62" t="s">
        <v>63</v>
      </c>
      <c r="N1" s="62" t="s">
        <v>64</v>
      </c>
      <c r="O1" s="62" t="s">
        <v>65</v>
      </c>
    </row>
    <row r="2" spans="1:15" s="14" customFormat="1" x14ac:dyDescent="0.2">
      <c r="A2" s="13"/>
      <c r="B2" s="13"/>
      <c r="C2" s="33" t="s">
        <v>67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s="17" customFormat="1" x14ac:dyDescent="0.2">
      <c r="A3" s="13" t="s">
        <v>1</v>
      </c>
      <c r="B3" s="63" t="s">
        <v>0</v>
      </c>
      <c r="C3" s="63"/>
      <c r="D3" s="1">
        <f t="shared" ref="D3:N3" si="0">D4+D5+D6+D7+D14+D21</f>
        <v>21473314.039999999</v>
      </c>
      <c r="E3" s="1">
        <f t="shared" si="0"/>
        <v>381528.45</v>
      </c>
      <c r="F3" s="1">
        <f t="shared" si="0"/>
        <v>109825452.50000001</v>
      </c>
      <c r="G3" s="1">
        <f t="shared" si="0"/>
        <v>94384415.349999994</v>
      </c>
      <c r="H3" s="1">
        <f t="shared" si="0"/>
        <v>54462435.949999996</v>
      </c>
      <c r="I3" s="1">
        <f t="shared" si="0"/>
        <v>0</v>
      </c>
      <c r="J3" s="1">
        <f t="shared" si="0"/>
        <v>0</v>
      </c>
      <c r="K3" s="1">
        <f t="shared" si="0"/>
        <v>0</v>
      </c>
      <c r="L3" s="55">
        <f t="shared" si="0"/>
        <v>10206713.75</v>
      </c>
      <c r="M3" s="1">
        <f>D3+E3+F3+G3+H3+I3+J3+K3+L3</f>
        <v>290733860.04000002</v>
      </c>
      <c r="N3" s="1">
        <f t="shared" si="0"/>
        <v>0</v>
      </c>
      <c r="O3" s="1">
        <f t="shared" ref="O3:O34" si="1">M3+N3</f>
        <v>290733860.04000002</v>
      </c>
    </row>
    <row r="4" spans="1:15" x14ac:dyDescent="0.2">
      <c r="A4" s="16"/>
      <c r="B4" s="17" t="s">
        <v>2</v>
      </c>
      <c r="C4" s="17" t="s">
        <v>4</v>
      </c>
      <c r="D4" s="8">
        <v>9583560.2699999996</v>
      </c>
      <c r="E4" s="8">
        <v>244626.04</v>
      </c>
      <c r="F4" s="8">
        <v>47277742.170000002</v>
      </c>
      <c r="G4" s="8">
        <v>42807968.969999999</v>
      </c>
      <c r="H4" s="8">
        <v>15087062.65</v>
      </c>
      <c r="I4" s="8"/>
      <c r="J4" s="34"/>
      <c r="K4" s="34"/>
      <c r="L4" s="42">
        <v>4202766.2</v>
      </c>
      <c r="M4" s="2">
        <f>D4+E4+F4+G4+H4+I4+J4+K4+L4</f>
        <v>119203726.30000001</v>
      </c>
      <c r="N4" s="8">
        <v>0</v>
      </c>
      <c r="O4" s="2">
        <f t="shared" si="1"/>
        <v>119203726.30000001</v>
      </c>
    </row>
    <row r="5" spans="1:15" x14ac:dyDescent="0.2">
      <c r="A5" s="18"/>
      <c r="B5" s="10" t="s">
        <v>6</v>
      </c>
      <c r="C5" s="10" t="s">
        <v>3</v>
      </c>
      <c r="D5" s="8">
        <v>635129.99</v>
      </c>
      <c r="E5" s="8">
        <v>20048.7</v>
      </c>
      <c r="F5" s="8">
        <v>839946.95</v>
      </c>
      <c r="G5" s="8">
        <v>1901162.7</v>
      </c>
      <c r="H5" s="8">
        <v>5623599.1900000004</v>
      </c>
      <c r="I5" s="8"/>
      <c r="J5" s="8"/>
      <c r="K5" s="8"/>
      <c r="L5" s="42">
        <v>1031426.09</v>
      </c>
      <c r="M5" s="2">
        <f t="shared" ref="M5:M34" si="2">D5+E5+F5+G5+H5+I5+J5+K5+L5</f>
        <v>10051313.620000001</v>
      </c>
      <c r="N5" s="8">
        <v>0</v>
      </c>
      <c r="O5" s="2">
        <f t="shared" si="1"/>
        <v>10051313.620000001</v>
      </c>
    </row>
    <row r="6" spans="1:15" x14ac:dyDescent="0.2">
      <c r="A6" s="18"/>
      <c r="B6" s="10" t="s">
        <v>7</v>
      </c>
      <c r="C6" s="10" t="s">
        <v>5</v>
      </c>
      <c r="D6" s="8">
        <v>739617.68</v>
      </c>
      <c r="E6" s="8"/>
      <c r="F6" s="8">
        <v>3051225.17</v>
      </c>
      <c r="G6" s="8">
        <v>3603008.81</v>
      </c>
      <c r="H6" s="8">
        <v>204496.15</v>
      </c>
      <c r="I6" s="8"/>
      <c r="J6" s="8"/>
      <c r="K6" s="8"/>
      <c r="L6" s="42">
        <v>44474.2</v>
      </c>
      <c r="M6" s="2">
        <f t="shared" si="2"/>
        <v>7642822.0100000007</v>
      </c>
      <c r="N6" s="8">
        <v>0</v>
      </c>
      <c r="O6" s="2">
        <f t="shared" si="1"/>
        <v>7642822.0100000007</v>
      </c>
    </row>
    <row r="7" spans="1:15" x14ac:dyDescent="0.2">
      <c r="A7" s="18"/>
      <c r="B7" s="10" t="s">
        <v>8</v>
      </c>
      <c r="C7" s="10" t="s">
        <v>9</v>
      </c>
      <c r="D7" s="3">
        <f t="shared" ref="D7:L7" si="3">D8+D9+D10+D11+D12+D13</f>
        <v>5103942.46</v>
      </c>
      <c r="E7" s="3">
        <f t="shared" si="3"/>
        <v>21456.55</v>
      </c>
      <c r="F7" s="3">
        <f t="shared" si="3"/>
        <v>30184721.170000002</v>
      </c>
      <c r="G7" s="3">
        <f t="shared" si="3"/>
        <v>19137790.649999999</v>
      </c>
      <c r="H7" s="3">
        <f t="shared" si="3"/>
        <v>5924581.0600000005</v>
      </c>
      <c r="I7" s="3">
        <f t="shared" si="3"/>
        <v>0</v>
      </c>
      <c r="J7" s="3">
        <f t="shared" si="3"/>
        <v>0</v>
      </c>
      <c r="K7" s="3">
        <f t="shared" si="3"/>
        <v>0</v>
      </c>
      <c r="L7" s="56">
        <f t="shared" si="3"/>
        <v>456291.66000000003</v>
      </c>
      <c r="M7" s="3">
        <f>D7+E7+F7+G7+H7+I7+J7+K7+L7</f>
        <v>60828783.549999997</v>
      </c>
      <c r="N7" s="19">
        <v>0</v>
      </c>
      <c r="O7" s="3">
        <f t="shared" si="1"/>
        <v>60828783.549999997</v>
      </c>
    </row>
    <row r="8" spans="1:15" x14ac:dyDescent="0.2">
      <c r="A8" s="18"/>
      <c r="C8" s="10" t="s">
        <v>10</v>
      </c>
      <c r="D8" s="8">
        <v>3205824.42</v>
      </c>
      <c r="E8" s="8">
        <v>28991.34</v>
      </c>
      <c r="F8" s="8">
        <v>10433788.470000001</v>
      </c>
      <c r="G8" s="8">
        <v>18142995.399999999</v>
      </c>
      <c r="H8" s="8">
        <v>6288844.4000000004</v>
      </c>
      <c r="I8" s="8"/>
      <c r="J8" s="8"/>
      <c r="K8" s="8"/>
      <c r="L8" s="42">
        <v>481272.58</v>
      </c>
      <c r="M8" s="2">
        <f t="shared" si="2"/>
        <v>38581716.609999999</v>
      </c>
      <c r="N8" s="8">
        <v>0</v>
      </c>
      <c r="O8" s="2">
        <f t="shared" si="1"/>
        <v>38581716.609999999</v>
      </c>
    </row>
    <row r="9" spans="1:15" x14ac:dyDescent="0.2">
      <c r="A9" s="18"/>
      <c r="C9" s="10" t="s">
        <v>11</v>
      </c>
      <c r="D9" s="8">
        <v>2351607.58</v>
      </c>
      <c r="E9" s="8">
        <v>0</v>
      </c>
      <c r="F9" s="8">
        <v>20721516.300000001</v>
      </c>
      <c r="G9" s="8">
        <v>4211843.96</v>
      </c>
      <c r="H9" s="8">
        <v>1005663.5</v>
      </c>
      <c r="I9" s="8"/>
      <c r="J9" s="8"/>
      <c r="K9" s="8"/>
      <c r="L9" s="42"/>
      <c r="M9" s="2">
        <f t="shared" si="2"/>
        <v>28290631.340000004</v>
      </c>
      <c r="N9" s="8">
        <v>0</v>
      </c>
      <c r="O9" s="2">
        <f t="shared" si="1"/>
        <v>28290631.340000004</v>
      </c>
    </row>
    <row r="10" spans="1:15" x14ac:dyDescent="0.2">
      <c r="A10" s="18"/>
      <c r="C10" s="10" t="s">
        <v>12</v>
      </c>
      <c r="D10" s="8"/>
      <c r="E10" s="8"/>
      <c r="F10" s="8"/>
      <c r="G10" s="8"/>
      <c r="H10" s="8"/>
      <c r="I10" s="8"/>
      <c r="J10" s="8"/>
      <c r="K10" s="8"/>
      <c r="L10" s="42"/>
      <c r="M10" s="2">
        <f t="shared" si="2"/>
        <v>0</v>
      </c>
      <c r="N10" s="8">
        <v>0</v>
      </c>
      <c r="O10" s="2">
        <f t="shared" si="1"/>
        <v>0</v>
      </c>
    </row>
    <row r="11" spans="1:15" x14ac:dyDescent="0.2">
      <c r="A11" s="18"/>
      <c r="C11" s="10" t="s">
        <v>13</v>
      </c>
      <c r="D11" s="8"/>
      <c r="E11" s="8"/>
      <c r="F11" s="8"/>
      <c r="G11" s="8"/>
      <c r="H11" s="8"/>
      <c r="I11" s="8"/>
      <c r="J11" s="8"/>
      <c r="K11" s="8"/>
      <c r="L11" s="42"/>
      <c r="M11" s="2">
        <f t="shared" si="2"/>
        <v>0</v>
      </c>
      <c r="N11" s="8">
        <v>0</v>
      </c>
      <c r="O11" s="2">
        <f t="shared" si="1"/>
        <v>0</v>
      </c>
    </row>
    <row r="12" spans="1:15" x14ac:dyDescent="0.2">
      <c r="A12" s="18"/>
      <c r="C12" s="10" t="s">
        <v>14</v>
      </c>
      <c r="D12" s="8"/>
      <c r="E12" s="8"/>
      <c r="F12" s="8"/>
      <c r="G12" s="8"/>
      <c r="H12" s="8"/>
      <c r="I12" s="8"/>
      <c r="J12" s="8"/>
      <c r="K12" s="8"/>
      <c r="L12" s="42"/>
      <c r="M12" s="2">
        <f t="shared" si="2"/>
        <v>0</v>
      </c>
      <c r="N12" s="8">
        <v>0</v>
      </c>
      <c r="O12" s="2">
        <f t="shared" si="1"/>
        <v>0</v>
      </c>
    </row>
    <row r="13" spans="1:15" x14ac:dyDescent="0.2">
      <c r="A13" s="18"/>
      <c r="C13" s="14" t="s">
        <v>76</v>
      </c>
      <c r="D13" s="8">
        <v>-453489.54</v>
      </c>
      <c r="E13" s="8">
        <v>-7534.79</v>
      </c>
      <c r="F13" s="8">
        <v>-970583.6</v>
      </c>
      <c r="G13" s="8">
        <v>-3217048.71</v>
      </c>
      <c r="H13" s="8">
        <v>-1369926.84</v>
      </c>
      <c r="I13" s="8"/>
      <c r="J13" s="8"/>
      <c r="K13" s="8"/>
      <c r="L13" s="42">
        <v>-24980.92</v>
      </c>
      <c r="M13" s="2">
        <f t="shared" si="2"/>
        <v>-6043564.3999999994</v>
      </c>
      <c r="N13" s="8">
        <v>0</v>
      </c>
      <c r="O13" s="2">
        <f t="shared" si="1"/>
        <v>-6043564.3999999994</v>
      </c>
    </row>
    <row r="14" spans="1:15" x14ac:dyDescent="0.2">
      <c r="A14" s="18"/>
      <c r="B14" s="10" t="s">
        <v>15</v>
      </c>
      <c r="C14" s="10" t="s">
        <v>16</v>
      </c>
      <c r="D14" s="3">
        <f t="shared" ref="D14:L14" si="4">D15+D16+D17+D18+D19+D20</f>
        <v>3276271.96</v>
      </c>
      <c r="E14" s="3">
        <f t="shared" si="4"/>
        <v>11723.84</v>
      </c>
      <c r="F14" s="3">
        <f t="shared" si="4"/>
        <v>20658183.34</v>
      </c>
      <c r="G14" s="3">
        <f t="shared" si="4"/>
        <v>11029509.59</v>
      </c>
      <c r="H14" s="3">
        <f t="shared" si="4"/>
        <v>11972737.33</v>
      </c>
      <c r="I14" s="3">
        <f t="shared" si="4"/>
        <v>0</v>
      </c>
      <c r="J14" s="3">
        <f t="shared" si="4"/>
        <v>0</v>
      </c>
      <c r="K14" s="3">
        <f t="shared" si="4"/>
        <v>0</v>
      </c>
      <c r="L14" s="56">
        <f t="shared" si="4"/>
        <v>3132261.2800000003</v>
      </c>
      <c r="M14" s="3">
        <f>D14+E14+F14+G14+H14+I14+J14+K14+L14</f>
        <v>50080687.340000004</v>
      </c>
      <c r="N14" s="19">
        <v>0</v>
      </c>
      <c r="O14" s="3">
        <f t="shared" si="1"/>
        <v>50080687.340000004</v>
      </c>
    </row>
    <row r="15" spans="1:15" x14ac:dyDescent="0.2">
      <c r="A15" s="18"/>
      <c r="C15" s="10" t="s">
        <v>17</v>
      </c>
      <c r="D15" s="8">
        <v>1174574.27</v>
      </c>
      <c r="E15" s="8">
        <v>1101.23</v>
      </c>
      <c r="F15" s="8">
        <v>2050659.74</v>
      </c>
      <c r="G15" s="8">
        <v>4709248.67</v>
      </c>
      <c r="H15" s="8">
        <v>5073042.68</v>
      </c>
      <c r="I15" s="8"/>
      <c r="J15" s="8"/>
      <c r="K15" s="8"/>
      <c r="L15" s="42">
        <v>2560009.66</v>
      </c>
      <c r="M15" s="2">
        <f t="shared" si="2"/>
        <v>15568636.25</v>
      </c>
      <c r="N15" s="8">
        <v>0</v>
      </c>
      <c r="O15" s="2">
        <f t="shared" si="1"/>
        <v>15568636.25</v>
      </c>
    </row>
    <row r="16" spans="1:15" x14ac:dyDescent="0.2">
      <c r="A16" s="18"/>
      <c r="C16" s="10" t="s">
        <v>18</v>
      </c>
      <c r="D16" s="8">
        <v>1010536.7</v>
      </c>
      <c r="E16" s="8"/>
      <c r="F16" s="8">
        <v>16015181.779999999</v>
      </c>
      <c r="G16" s="8">
        <v>301595</v>
      </c>
      <c r="H16" s="8">
        <v>2368878.67</v>
      </c>
      <c r="I16" s="8"/>
      <c r="J16" s="8"/>
      <c r="K16" s="8"/>
      <c r="L16" s="42">
        <v>64407.4</v>
      </c>
      <c r="M16" s="2">
        <f t="shared" si="2"/>
        <v>19760599.549999997</v>
      </c>
      <c r="N16" s="8">
        <v>0</v>
      </c>
      <c r="O16" s="2">
        <f t="shared" si="1"/>
        <v>19760599.549999997</v>
      </c>
    </row>
    <row r="17" spans="1:15" x14ac:dyDescent="0.2">
      <c r="A17" s="18"/>
      <c r="C17" s="10" t="s">
        <v>19</v>
      </c>
      <c r="D17" s="8"/>
      <c r="E17" s="8"/>
      <c r="F17" s="8"/>
      <c r="G17" s="8"/>
      <c r="H17" s="8"/>
      <c r="I17" s="8"/>
      <c r="J17" s="8"/>
      <c r="K17" s="8"/>
      <c r="L17" s="42"/>
      <c r="M17" s="2">
        <f t="shared" si="2"/>
        <v>0</v>
      </c>
      <c r="N17" s="8">
        <v>0</v>
      </c>
      <c r="O17" s="2">
        <f t="shared" si="1"/>
        <v>0</v>
      </c>
    </row>
    <row r="18" spans="1:15" x14ac:dyDescent="0.2">
      <c r="A18" s="18"/>
      <c r="C18" s="10" t="s">
        <v>20</v>
      </c>
      <c r="D18" s="8"/>
      <c r="E18" s="8"/>
      <c r="F18" s="8"/>
      <c r="G18" s="8"/>
      <c r="H18" s="8"/>
      <c r="I18" s="8"/>
      <c r="J18" s="8"/>
      <c r="K18" s="8"/>
      <c r="L18" s="42"/>
      <c r="M18" s="2">
        <f t="shared" si="2"/>
        <v>0</v>
      </c>
      <c r="N18" s="8">
        <v>0</v>
      </c>
      <c r="O18" s="2">
        <f t="shared" si="1"/>
        <v>0</v>
      </c>
    </row>
    <row r="19" spans="1:15" x14ac:dyDescent="0.2">
      <c r="A19" s="18"/>
      <c r="C19" s="10" t="s">
        <v>21</v>
      </c>
      <c r="D19" s="8"/>
      <c r="E19" s="8"/>
      <c r="F19" s="8"/>
      <c r="G19" s="8"/>
      <c r="H19" s="8"/>
      <c r="I19" s="8"/>
      <c r="J19" s="8"/>
      <c r="K19" s="8"/>
      <c r="L19" s="42"/>
      <c r="M19" s="2">
        <f t="shared" si="2"/>
        <v>0</v>
      </c>
      <c r="N19" s="8">
        <v>0</v>
      </c>
      <c r="O19" s="2">
        <f t="shared" si="1"/>
        <v>0</v>
      </c>
    </row>
    <row r="20" spans="1:15" x14ac:dyDescent="0.2">
      <c r="A20" s="18"/>
      <c r="C20" s="14" t="s">
        <v>72</v>
      </c>
      <c r="D20" s="8">
        <v>1091160.99</v>
      </c>
      <c r="E20" s="8">
        <v>10622.61</v>
      </c>
      <c r="F20" s="8">
        <v>2592341.8199999998</v>
      </c>
      <c r="G20" s="8">
        <v>6018665.9199999999</v>
      </c>
      <c r="H20" s="8">
        <v>4530815.9800000004</v>
      </c>
      <c r="I20" s="8"/>
      <c r="J20" s="8"/>
      <c r="K20" s="8"/>
      <c r="L20" s="42">
        <v>507844.22</v>
      </c>
      <c r="M20" s="2">
        <f t="shared" si="2"/>
        <v>14751451.540000001</v>
      </c>
      <c r="N20" s="8">
        <v>0</v>
      </c>
      <c r="O20" s="2">
        <f t="shared" si="1"/>
        <v>14751451.540000001</v>
      </c>
    </row>
    <row r="21" spans="1:15" x14ac:dyDescent="0.2">
      <c r="A21" s="18"/>
      <c r="B21" s="10" t="s">
        <v>22</v>
      </c>
      <c r="C21" s="10" t="s">
        <v>23</v>
      </c>
      <c r="D21" s="8">
        <v>2134791.6800000002</v>
      </c>
      <c r="E21" s="8">
        <v>83673.320000000007</v>
      </c>
      <c r="F21" s="8">
        <v>7813633.7000000002</v>
      </c>
      <c r="G21" s="8">
        <v>15904974.630000001</v>
      </c>
      <c r="H21" s="8">
        <v>15649959.57</v>
      </c>
      <c r="I21" s="8"/>
      <c r="J21" s="8"/>
      <c r="K21" s="8"/>
      <c r="L21" s="42">
        <v>1339494.32</v>
      </c>
      <c r="M21" s="2">
        <f t="shared" si="2"/>
        <v>42926527.219999999</v>
      </c>
      <c r="N21" s="8">
        <v>0</v>
      </c>
      <c r="O21" s="2">
        <f t="shared" si="1"/>
        <v>42926527.219999999</v>
      </c>
    </row>
    <row r="22" spans="1:15" x14ac:dyDescent="0.2">
      <c r="A22" s="18" t="s">
        <v>24</v>
      </c>
      <c r="C22" s="20" t="s">
        <v>25</v>
      </c>
      <c r="D22" s="3">
        <f t="shared" ref="D22:L22" si="5">D23+D24+D25+D26+D34</f>
        <v>22860631.629999999</v>
      </c>
      <c r="E22" s="3">
        <f t="shared" si="5"/>
        <v>188664.21</v>
      </c>
      <c r="F22" s="3">
        <f t="shared" si="5"/>
        <v>104637390.23999999</v>
      </c>
      <c r="G22" s="3">
        <f t="shared" si="5"/>
        <v>75230137.069999993</v>
      </c>
      <c r="H22" s="3">
        <f t="shared" si="5"/>
        <v>42721085.569999993</v>
      </c>
      <c r="I22" s="3">
        <f t="shared" si="5"/>
        <v>0</v>
      </c>
      <c r="J22" s="3">
        <f t="shared" si="5"/>
        <v>0</v>
      </c>
      <c r="K22" s="3">
        <f t="shared" si="5"/>
        <v>0</v>
      </c>
      <c r="L22" s="56">
        <f t="shared" si="5"/>
        <v>4957135.53</v>
      </c>
      <c r="M22" s="3">
        <f>D22+E22+F22+G22+H22+I22+J22+K22+L22</f>
        <v>250595044.24999997</v>
      </c>
      <c r="N22" s="19"/>
      <c r="O22" s="3">
        <f t="shared" si="1"/>
        <v>250595044.24999997</v>
      </c>
    </row>
    <row r="23" spans="1:15" x14ac:dyDescent="0.2">
      <c r="A23" s="18"/>
      <c r="B23" s="10" t="s">
        <v>2</v>
      </c>
      <c r="C23" s="10" t="s">
        <v>26</v>
      </c>
      <c r="D23" s="8">
        <v>4865618.8</v>
      </c>
      <c r="E23" s="8">
        <v>49392.160000000003</v>
      </c>
      <c r="F23" s="8">
        <v>4530164.05</v>
      </c>
      <c r="G23" s="8">
        <v>8596631.5700000003</v>
      </c>
      <c r="H23" s="8">
        <v>10144401.65</v>
      </c>
      <c r="I23" s="8"/>
      <c r="J23" s="8"/>
      <c r="K23" s="8"/>
      <c r="L23" s="42">
        <v>858009.49</v>
      </c>
      <c r="M23" s="2">
        <f t="shared" si="2"/>
        <v>29044217.719999995</v>
      </c>
      <c r="N23" s="8">
        <v>0</v>
      </c>
      <c r="O23" s="2">
        <f t="shared" si="1"/>
        <v>29044217.719999995</v>
      </c>
    </row>
    <row r="24" spans="1:15" x14ac:dyDescent="0.2">
      <c r="A24" s="18"/>
      <c r="B24" s="10" t="s">
        <v>6</v>
      </c>
      <c r="C24" s="10" t="s">
        <v>27</v>
      </c>
      <c r="D24" s="8">
        <v>2309555.5699999998</v>
      </c>
      <c r="E24" s="8">
        <v>107534.43</v>
      </c>
      <c r="F24" s="8">
        <v>4786160.5599999996</v>
      </c>
      <c r="G24" s="8">
        <v>13178871.689999999</v>
      </c>
      <c r="H24" s="8">
        <v>8351329.9699999997</v>
      </c>
      <c r="I24" s="8"/>
      <c r="J24" s="8"/>
      <c r="K24" s="8"/>
      <c r="L24" s="42">
        <v>44474.2</v>
      </c>
      <c r="M24" s="2">
        <f t="shared" si="2"/>
        <v>28777926.419999998</v>
      </c>
      <c r="N24" s="8">
        <v>0</v>
      </c>
      <c r="O24" s="2">
        <f t="shared" si="1"/>
        <v>28777926.419999998</v>
      </c>
    </row>
    <row r="25" spans="1:15" x14ac:dyDescent="0.2">
      <c r="A25" s="18"/>
      <c r="B25" s="10" t="s">
        <v>7</v>
      </c>
      <c r="C25" s="10" t="s">
        <v>28</v>
      </c>
      <c r="D25" s="8">
        <v>3613413.82</v>
      </c>
      <c r="E25" s="8"/>
      <c r="F25" s="8">
        <v>13902500.49</v>
      </c>
      <c r="G25" s="8">
        <v>18237164.949999999</v>
      </c>
      <c r="H25" s="8">
        <v>807452.29</v>
      </c>
      <c r="I25" s="8"/>
      <c r="J25" s="8"/>
      <c r="K25" s="8"/>
      <c r="L25" s="42"/>
      <c r="M25" s="2">
        <f t="shared" si="2"/>
        <v>36560531.549999997</v>
      </c>
      <c r="N25" s="8">
        <v>0</v>
      </c>
      <c r="O25" s="2">
        <f t="shared" si="1"/>
        <v>36560531.549999997</v>
      </c>
    </row>
    <row r="26" spans="1:15" x14ac:dyDescent="0.2">
      <c r="A26" s="18"/>
      <c r="B26" s="10" t="s">
        <v>8</v>
      </c>
      <c r="C26" s="10" t="s">
        <v>29</v>
      </c>
      <c r="D26" s="3">
        <f t="shared" ref="D26:L26" si="6">D27+D28+D29+D30+D31+D32+D33</f>
        <v>12057043.339999998</v>
      </c>
      <c r="E26" s="3">
        <f t="shared" si="6"/>
        <v>31737.62</v>
      </c>
      <c r="F26" s="3">
        <f t="shared" si="6"/>
        <v>74791306.439999998</v>
      </c>
      <c r="G26" s="3">
        <f t="shared" si="6"/>
        <v>34792054.909999996</v>
      </c>
      <c r="H26" s="3">
        <f t="shared" si="6"/>
        <v>23417901.659999996</v>
      </c>
      <c r="I26" s="3">
        <f t="shared" si="6"/>
        <v>0</v>
      </c>
      <c r="J26" s="3">
        <f t="shared" si="6"/>
        <v>0</v>
      </c>
      <c r="K26" s="3">
        <f t="shared" si="6"/>
        <v>0</v>
      </c>
      <c r="L26" s="56">
        <f t="shared" si="6"/>
        <v>3974139.1399999997</v>
      </c>
      <c r="M26" s="3">
        <f>D26+E26+F26+G26+H26+I26+J26+K26+L26</f>
        <v>149064183.10999995</v>
      </c>
      <c r="N26" s="19">
        <v>0</v>
      </c>
      <c r="O26" s="3">
        <f t="shared" si="1"/>
        <v>149064183.10999995</v>
      </c>
    </row>
    <row r="27" spans="1:15" x14ac:dyDescent="0.2">
      <c r="A27" s="18"/>
      <c r="C27" s="10" t="s">
        <v>10</v>
      </c>
      <c r="D27" s="8">
        <v>6669039.75</v>
      </c>
      <c r="E27" s="8">
        <v>31324.6</v>
      </c>
      <c r="F27" s="8">
        <v>19807416.559999999</v>
      </c>
      <c r="G27" s="8">
        <v>32521738.280000001</v>
      </c>
      <c r="H27" s="8">
        <v>16663077.039999999</v>
      </c>
      <c r="I27" s="8"/>
      <c r="J27" s="8"/>
      <c r="K27" s="8"/>
      <c r="L27" s="42">
        <v>3262786.76</v>
      </c>
      <c r="M27" s="2">
        <f t="shared" si="2"/>
        <v>78955382.989999995</v>
      </c>
      <c r="N27" s="8">
        <v>0</v>
      </c>
      <c r="O27" s="2">
        <f t="shared" si="1"/>
        <v>78955382.989999995</v>
      </c>
    </row>
    <row r="28" spans="1:15" x14ac:dyDescent="0.2">
      <c r="A28" s="18"/>
      <c r="C28" s="10" t="s">
        <v>11</v>
      </c>
      <c r="D28" s="8">
        <v>5051919.22</v>
      </c>
      <c r="E28" s="8"/>
      <c r="F28" s="8">
        <v>54567898.079999998</v>
      </c>
      <c r="G28" s="8">
        <v>1295258.4099999999</v>
      </c>
      <c r="H28" s="8">
        <v>3887757.33</v>
      </c>
      <c r="I28" s="8"/>
      <c r="J28" s="8"/>
      <c r="K28" s="8"/>
      <c r="L28" s="42">
        <v>64407.4</v>
      </c>
      <c r="M28" s="2">
        <f t="shared" si="2"/>
        <v>64867240.43999999</v>
      </c>
      <c r="N28" s="8">
        <v>0</v>
      </c>
      <c r="O28" s="2">
        <f t="shared" si="1"/>
        <v>64867240.43999999</v>
      </c>
    </row>
    <row r="29" spans="1:15" x14ac:dyDescent="0.2">
      <c r="A29" s="18"/>
      <c r="C29" s="14" t="s">
        <v>73</v>
      </c>
      <c r="D29" s="8">
        <v>336084.37</v>
      </c>
      <c r="E29" s="8">
        <v>413.02</v>
      </c>
      <c r="F29" s="8">
        <v>415991.8</v>
      </c>
      <c r="G29" s="8">
        <v>975058.22</v>
      </c>
      <c r="H29" s="8">
        <v>2867067.29</v>
      </c>
      <c r="I29" s="8"/>
      <c r="J29" s="8"/>
      <c r="K29" s="8"/>
      <c r="L29" s="42">
        <v>646944.98</v>
      </c>
      <c r="M29" s="2">
        <f t="shared" si="2"/>
        <v>5241559.68</v>
      </c>
      <c r="N29" s="8">
        <v>0</v>
      </c>
      <c r="O29" s="2">
        <f t="shared" si="1"/>
        <v>5241559.68</v>
      </c>
    </row>
    <row r="30" spans="1:15" x14ac:dyDescent="0.2">
      <c r="A30" s="18"/>
      <c r="C30" s="10" t="s">
        <v>30</v>
      </c>
      <c r="D30" s="8"/>
      <c r="E30" s="8"/>
      <c r="F30" s="8"/>
      <c r="G30" s="8"/>
      <c r="H30" s="8"/>
      <c r="I30" s="8"/>
      <c r="J30" s="8"/>
      <c r="K30" s="8"/>
      <c r="L30" s="42"/>
      <c r="M30" s="2">
        <f t="shared" si="2"/>
        <v>0</v>
      </c>
      <c r="N30" s="8">
        <v>0</v>
      </c>
      <c r="O30" s="2">
        <f t="shared" si="1"/>
        <v>0</v>
      </c>
    </row>
    <row r="31" spans="1:15" x14ac:dyDescent="0.2">
      <c r="A31" s="18"/>
      <c r="C31" s="10" t="s">
        <v>31</v>
      </c>
      <c r="D31" s="8"/>
      <c r="E31" s="8"/>
      <c r="F31" s="8"/>
      <c r="G31" s="8"/>
      <c r="H31" s="8"/>
      <c r="I31" s="8"/>
      <c r="J31" s="8"/>
      <c r="K31" s="8"/>
      <c r="L31" s="42"/>
      <c r="M31" s="2">
        <f t="shared" si="2"/>
        <v>0</v>
      </c>
      <c r="N31" s="8">
        <v>0</v>
      </c>
      <c r="O31" s="2">
        <f t="shared" si="1"/>
        <v>0</v>
      </c>
    </row>
    <row r="32" spans="1:15" x14ac:dyDescent="0.2">
      <c r="A32" s="18"/>
      <c r="C32" s="10" t="s">
        <v>32</v>
      </c>
      <c r="D32" s="8"/>
      <c r="E32" s="8"/>
      <c r="F32" s="8"/>
      <c r="G32" s="8"/>
      <c r="H32" s="8"/>
      <c r="I32" s="8"/>
      <c r="J32" s="8"/>
      <c r="K32" s="8"/>
      <c r="L32" s="42"/>
      <c r="M32" s="2">
        <f t="shared" si="2"/>
        <v>0</v>
      </c>
      <c r="N32" s="8">
        <v>0</v>
      </c>
      <c r="O32" s="2">
        <f t="shared" si="1"/>
        <v>0</v>
      </c>
    </row>
    <row r="33" spans="1:16" x14ac:dyDescent="0.2">
      <c r="A33" s="18"/>
      <c r="C33" s="10" t="s">
        <v>33</v>
      </c>
      <c r="D33" s="8"/>
      <c r="E33" s="8"/>
      <c r="F33" s="8"/>
      <c r="G33" s="8"/>
      <c r="H33" s="8"/>
      <c r="I33" s="8"/>
      <c r="J33" s="8"/>
      <c r="K33" s="8"/>
      <c r="L33" s="42"/>
      <c r="M33" s="2">
        <f t="shared" si="2"/>
        <v>0</v>
      </c>
      <c r="N33" s="8">
        <v>0</v>
      </c>
      <c r="O33" s="2">
        <f t="shared" si="1"/>
        <v>0</v>
      </c>
    </row>
    <row r="34" spans="1:16" x14ac:dyDescent="0.2">
      <c r="A34" s="18"/>
      <c r="B34" s="10" t="s">
        <v>15</v>
      </c>
      <c r="C34" s="10" t="s">
        <v>34</v>
      </c>
      <c r="D34" s="8">
        <v>15000.1</v>
      </c>
      <c r="E34" s="8">
        <v>0</v>
      </c>
      <c r="F34" s="8">
        <v>6627258.7000000002</v>
      </c>
      <c r="G34" s="8">
        <v>425413.95</v>
      </c>
      <c r="H34" s="8">
        <v>0</v>
      </c>
      <c r="I34" s="8">
        <v>0</v>
      </c>
      <c r="J34" s="8"/>
      <c r="K34" s="8"/>
      <c r="L34" s="57">
        <v>80512.7</v>
      </c>
      <c r="M34" s="2">
        <f t="shared" si="2"/>
        <v>7148185.4500000002</v>
      </c>
      <c r="N34" s="8">
        <v>0</v>
      </c>
      <c r="O34" s="2">
        <f t="shared" si="1"/>
        <v>7148185.4500000002</v>
      </c>
    </row>
    <row r="35" spans="1:16" s="17" customFormat="1" x14ac:dyDescent="0.2">
      <c r="A35" s="21" t="s">
        <v>35</v>
      </c>
      <c r="B35" s="11"/>
      <c r="C35" s="22" t="s">
        <v>36</v>
      </c>
      <c r="D35" s="4">
        <f t="shared" ref="D35:N35" si="7">D3-D22</f>
        <v>-1387317.5899999999</v>
      </c>
      <c r="E35" s="4">
        <f t="shared" si="7"/>
        <v>192864.24000000002</v>
      </c>
      <c r="F35" s="4">
        <f t="shared" si="7"/>
        <v>5188062.2600000203</v>
      </c>
      <c r="G35" s="4">
        <f t="shared" si="7"/>
        <v>19154278.280000001</v>
      </c>
      <c r="H35" s="4">
        <f t="shared" si="7"/>
        <v>11741350.380000003</v>
      </c>
      <c r="I35" s="4">
        <f t="shared" si="7"/>
        <v>0</v>
      </c>
      <c r="J35" s="4">
        <f t="shared" si="7"/>
        <v>0</v>
      </c>
      <c r="K35" s="4">
        <f t="shared" si="7"/>
        <v>0</v>
      </c>
      <c r="L35" s="4">
        <f>L3-L22-4192863.84</f>
        <v>1056714.3799999999</v>
      </c>
      <c r="M35" s="4">
        <f>M3-M22-4192863.84</f>
        <v>35945951.950000048</v>
      </c>
      <c r="N35" s="4">
        <f t="shared" si="7"/>
        <v>0</v>
      </c>
      <c r="O35" s="4">
        <f>O3-O22-4192863.84</f>
        <v>35945951.950000048</v>
      </c>
    </row>
    <row r="36" spans="1:16" x14ac:dyDescent="0.2">
      <c r="A36" s="16"/>
      <c r="B36" s="17"/>
      <c r="C36" s="20"/>
      <c r="D36" s="23"/>
      <c r="E36" s="23"/>
      <c r="F36" s="23"/>
      <c r="G36" s="23"/>
      <c r="H36" s="23"/>
      <c r="I36" s="23"/>
      <c r="J36" s="23"/>
      <c r="K36" s="23"/>
      <c r="L36" s="23"/>
      <c r="M36" s="5"/>
      <c r="N36" s="24"/>
      <c r="O36" s="5"/>
    </row>
    <row r="37" spans="1:16" x14ac:dyDescent="0.2">
      <c r="A37" s="18"/>
      <c r="C37" s="20"/>
      <c r="D37" s="23"/>
      <c r="E37" s="23"/>
      <c r="F37" s="23"/>
      <c r="G37" s="23"/>
      <c r="H37" s="23"/>
      <c r="I37" s="23"/>
      <c r="J37" s="23"/>
      <c r="K37" s="23"/>
      <c r="L37" s="23"/>
      <c r="M37" s="5"/>
      <c r="N37" s="24"/>
      <c r="O37" s="5"/>
    </row>
    <row r="38" spans="1:16" x14ac:dyDescent="0.2">
      <c r="A38" s="1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6" x14ac:dyDescent="0.2">
      <c r="A39" s="18" t="s">
        <v>41</v>
      </c>
      <c r="C39" s="20" t="s">
        <v>42</v>
      </c>
      <c r="D39" s="25"/>
      <c r="E39" s="25"/>
      <c r="F39" s="25"/>
      <c r="G39" s="26"/>
      <c r="H39" s="25"/>
      <c r="I39" s="25"/>
      <c r="J39" s="25"/>
      <c r="K39" s="25"/>
      <c r="L39" s="25"/>
      <c r="M39" s="7">
        <f>M40+M41+M42+M43+M44+M45</f>
        <v>25082726.560000002</v>
      </c>
      <c r="N39" s="7">
        <f>N40+N41+N42+N43+N44+N45</f>
        <v>0</v>
      </c>
      <c r="O39" s="3">
        <f>O40+O41+O42+O43+O44+O45</f>
        <v>25082726.560000002</v>
      </c>
      <c r="P39" s="35"/>
    </row>
    <row r="40" spans="1:16" s="29" customFormat="1" x14ac:dyDescent="0.2">
      <c r="A40" s="18"/>
      <c r="B40" s="10" t="s">
        <v>2</v>
      </c>
      <c r="C40" s="10" t="s">
        <v>43</v>
      </c>
      <c r="D40" s="6"/>
      <c r="E40" s="6"/>
      <c r="F40" s="6"/>
      <c r="G40" s="27"/>
      <c r="H40" s="6"/>
      <c r="I40" s="6"/>
      <c r="J40" s="6"/>
      <c r="K40" s="6"/>
      <c r="L40" s="6"/>
      <c r="M40" s="8">
        <v>11340663.66</v>
      </c>
      <c r="N40" s="8"/>
      <c r="O40" s="8">
        <v>11340663.66</v>
      </c>
      <c r="P40" s="36"/>
    </row>
    <row r="41" spans="1:16" s="29" customFormat="1" x14ac:dyDescent="0.2">
      <c r="A41" s="28"/>
      <c r="B41" s="29" t="s">
        <v>6</v>
      </c>
      <c r="C41" s="29" t="s">
        <v>44</v>
      </c>
      <c r="D41" s="30"/>
      <c r="E41" s="30"/>
      <c r="F41" s="30"/>
      <c r="G41" s="31"/>
      <c r="H41" s="30"/>
      <c r="I41" s="30"/>
      <c r="J41" s="30"/>
      <c r="K41" s="30"/>
      <c r="L41" s="30"/>
      <c r="M41" s="8">
        <v>12837319.439999999</v>
      </c>
      <c r="N41" s="32"/>
      <c r="O41" s="8">
        <v>12837319.439999999</v>
      </c>
      <c r="P41" s="36"/>
    </row>
    <row r="42" spans="1:16" x14ac:dyDescent="0.2">
      <c r="A42" s="28"/>
      <c r="B42" s="29" t="s">
        <v>7</v>
      </c>
      <c r="C42" s="29" t="s">
        <v>45</v>
      </c>
      <c r="D42" s="30"/>
      <c r="E42" s="30"/>
      <c r="F42" s="30"/>
      <c r="G42" s="31"/>
      <c r="H42" s="30"/>
      <c r="I42" s="30"/>
      <c r="J42" s="30"/>
      <c r="K42" s="30"/>
      <c r="L42" s="30"/>
      <c r="M42" s="8"/>
      <c r="N42" s="32"/>
      <c r="O42" s="8"/>
      <c r="P42" s="35"/>
    </row>
    <row r="43" spans="1:16" x14ac:dyDescent="0.2">
      <c r="A43" s="18"/>
      <c r="B43" s="10" t="s">
        <v>8</v>
      </c>
      <c r="C43" s="10" t="s">
        <v>46</v>
      </c>
      <c r="D43" s="6"/>
      <c r="E43" s="6"/>
      <c r="F43" s="6"/>
      <c r="G43" s="27"/>
      <c r="H43" s="6"/>
      <c r="I43" s="6"/>
      <c r="J43" s="6"/>
      <c r="K43" s="6"/>
      <c r="L43" s="6"/>
      <c r="M43" s="8">
        <v>667038.43999999994</v>
      </c>
      <c r="N43" s="8"/>
      <c r="O43" s="8">
        <v>667038.43999999994</v>
      </c>
      <c r="P43" s="35"/>
    </row>
    <row r="44" spans="1:16" x14ac:dyDescent="0.2">
      <c r="A44" s="18"/>
      <c r="B44" s="10" t="s">
        <v>15</v>
      </c>
      <c r="C44" s="10" t="s">
        <v>47</v>
      </c>
      <c r="D44" s="6"/>
      <c r="E44" s="6"/>
      <c r="F44" s="6"/>
      <c r="G44" s="27"/>
      <c r="H44" s="6"/>
      <c r="I44" s="6"/>
      <c r="J44" s="6"/>
      <c r="K44" s="6"/>
      <c r="L44" s="6"/>
      <c r="M44" s="8">
        <v>220456.12</v>
      </c>
      <c r="N44" s="8"/>
      <c r="O44" s="8">
        <v>220456.12</v>
      </c>
      <c r="P44" s="35"/>
    </row>
    <row r="45" spans="1:16" x14ac:dyDescent="0.2">
      <c r="A45" s="18"/>
      <c r="B45" s="10" t="s">
        <v>22</v>
      </c>
      <c r="C45" s="10" t="s">
        <v>34</v>
      </c>
      <c r="D45" s="6"/>
      <c r="E45" s="6"/>
      <c r="F45" s="6"/>
      <c r="G45" s="27"/>
      <c r="H45" s="6"/>
      <c r="I45" s="6"/>
      <c r="J45" s="6"/>
      <c r="K45" s="6"/>
      <c r="L45" s="6"/>
      <c r="M45" s="8">
        <v>17248.900000000001</v>
      </c>
      <c r="N45" s="8"/>
      <c r="O45" s="8">
        <v>17248.900000000001</v>
      </c>
      <c r="P45" s="35"/>
    </row>
    <row r="46" spans="1:16" x14ac:dyDescent="0.2">
      <c r="A46" s="18" t="s">
        <v>48</v>
      </c>
      <c r="C46" s="20" t="s">
        <v>49</v>
      </c>
      <c r="D46" s="25"/>
      <c r="E46" s="25"/>
      <c r="F46" s="25"/>
      <c r="G46" s="26"/>
      <c r="H46" s="25"/>
      <c r="I46" s="25"/>
      <c r="J46" s="25"/>
      <c r="K46" s="25"/>
      <c r="L46" s="25"/>
      <c r="M46" s="3">
        <f>M47+M48+M49+M50+M51+M52</f>
        <v>28603912.720000003</v>
      </c>
      <c r="N46" s="3">
        <f>N47+N48+N49+N50+N51+N52</f>
        <v>0</v>
      </c>
      <c r="O46" s="3">
        <f>O47+O48+O49+O50+O51+O52</f>
        <v>28603912.720000003</v>
      </c>
      <c r="P46" s="35"/>
    </row>
    <row r="47" spans="1:16" s="29" customFormat="1" x14ac:dyDescent="0.2">
      <c r="A47" s="18"/>
      <c r="B47" s="10" t="s">
        <v>2</v>
      </c>
      <c r="C47" s="10" t="s">
        <v>50</v>
      </c>
      <c r="D47" s="6"/>
      <c r="E47" s="6"/>
      <c r="F47" s="6"/>
      <c r="G47" s="6"/>
      <c r="H47" s="6"/>
      <c r="I47" s="6"/>
      <c r="J47" s="6"/>
      <c r="K47" s="6"/>
      <c r="L47" s="6"/>
      <c r="M47" s="8">
        <v>5452621.7400000002</v>
      </c>
      <c r="N47" s="8"/>
      <c r="O47" s="8">
        <v>5452621.7400000002</v>
      </c>
      <c r="P47" s="36"/>
    </row>
    <row r="48" spans="1:16" x14ac:dyDescent="0.2">
      <c r="A48" s="28"/>
      <c r="B48" s="29" t="s">
        <v>6</v>
      </c>
      <c r="C48" s="29" t="s">
        <v>51</v>
      </c>
      <c r="D48" s="30"/>
      <c r="E48" s="30"/>
      <c r="F48" s="30"/>
      <c r="G48" s="30"/>
      <c r="H48" s="30"/>
      <c r="I48" s="30"/>
      <c r="J48" s="30"/>
      <c r="K48" s="30"/>
      <c r="L48" s="30"/>
      <c r="M48" s="8"/>
      <c r="N48" s="8"/>
      <c r="O48" s="8"/>
      <c r="P48" s="35"/>
    </row>
    <row r="49" spans="1:16" x14ac:dyDescent="0.2">
      <c r="A49" s="18"/>
      <c r="B49" s="10" t="s">
        <v>7</v>
      </c>
      <c r="C49" s="10" t="s">
        <v>52</v>
      </c>
      <c r="D49" s="6"/>
      <c r="E49" s="6"/>
      <c r="F49" s="6"/>
      <c r="G49" s="6"/>
      <c r="H49" s="6"/>
      <c r="I49" s="6"/>
      <c r="J49" s="6"/>
      <c r="K49" s="6"/>
      <c r="L49" s="6"/>
      <c r="M49" s="8">
        <v>200360.58</v>
      </c>
      <c r="N49" s="8"/>
      <c r="O49" s="8">
        <v>200360.58</v>
      </c>
      <c r="P49" s="35"/>
    </row>
    <row r="50" spans="1:16" x14ac:dyDescent="0.2">
      <c r="A50" s="18"/>
      <c r="B50" s="10" t="s">
        <v>8</v>
      </c>
      <c r="C50" s="10" t="s">
        <v>53</v>
      </c>
      <c r="D50" s="6"/>
      <c r="E50" s="6"/>
      <c r="F50" s="6"/>
      <c r="G50" s="6"/>
      <c r="H50" s="6"/>
      <c r="I50" s="6"/>
      <c r="J50" s="6"/>
      <c r="K50" s="6"/>
      <c r="L50" s="6"/>
      <c r="M50" s="8"/>
      <c r="N50" s="8"/>
      <c r="O50" s="8"/>
      <c r="P50" s="35"/>
    </row>
    <row r="51" spans="1:16" x14ac:dyDescent="0.2">
      <c r="A51" s="18"/>
      <c r="B51" s="10" t="s">
        <v>15</v>
      </c>
      <c r="C51" s="10" t="s">
        <v>54</v>
      </c>
      <c r="D51" s="6"/>
      <c r="E51" s="6"/>
      <c r="F51" s="6"/>
      <c r="G51" s="6"/>
      <c r="H51" s="6"/>
      <c r="I51" s="6"/>
      <c r="J51" s="6"/>
      <c r="K51" s="6"/>
      <c r="L51" s="6"/>
      <c r="M51" s="8">
        <v>19810886.600000001</v>
      </c>
      <c r="N51" s="8"/>
      <c r="O51" s="8">
        <v>19810886.600000001</v>
      </c>
      <c r="P51" s="35"/>
    </row>
    <row r="52" spans="1:16" x14ac:dyDescent="0.2">
      <c r="A52" s="18"/>
      <c r="B52" s="10" t="s">
        <v>22</v>
      </c>
      <c r="C52" s="10" t="s">
        <v>23</v>
      </c>
      <c r="D52" s="6"/>
      <c r="E52" s="6"/>
      <c r="F52" s="6"/>
      <c r="G52" s="6"/>
      <c r="H52" s="6"/>
      <c r="I52" s="6"/>
      <c r="J52" s="6"/>
      <c r="K52" s="6"/>
      <c r="L52" s="6"/>
      <c r="M52" s="8">
        <v>3140043.8</v>
      </c>
      <c r="N52" s="8"/>
      <c r="O52" s="8">
        <v>3140043.8</v>
      </c>
      <c r="P52" s="35"/>
    </row>
    <row r="53" spans="1:16" x14ac:dyDescent="0.2">
      <c r="A53" s="18" t="s">
        <v>55</v>
      </c>
      <c r="C53" s="20" t="s">
        <v>56</v>
      </c>
      <c r="D53" s="25"/>
      <c r="E53" s="25"/>
      <c r="F53" s="25"/>
      <c r="G53" s="25"/>
      <c r="H53" s="25"/>
      <c r="I53" s="25"/>
      <c r="J53" s="25"/>
      <c r="K53" s="25"/>
      <c r="L53" s="25"/>
      <c r="M53" s="3">
        <f>M54+M55+M56</f>
        <v>2285738.3199999998</v>
      </c>
      <c r="N53" s="3">
        <f>N54+N55+N56</f>
        <v>0</v>
      </c>
      <c r="O53" s="3">
        <f>O54+O55+O56</f>
        <v>2285738.3199999998</v>
      </c>
      <c r="P53" s="35"/>
    </row>
    <row r="54" spans="1:16" s="29" customFormat="1" x14ac:dyDescent="0.2">
      <c r="A54" s="18"/>
      <c r="B54" s="10" t="s">
        <v>2</v>
      </c>
      <c r="C54" s="10" t="s">
        <v>57</v>
      </c>
      <c r="D54" s="6"/>
      <c r="E54" s="6"/>
      <c r="F54" s="6"/>
      <c r="G54" s="6"/>
      <c r="H54" s="6"/>
      <c r="I54" s="6"/>
      <c r="J54" s="6"/>
      <c r="K54" s="6"/>
      <c r="L54" s="6"/>
      <c r="M54" s="8">
        <v>173962.8</v>
      </c>
      <c r="N54" s="8"/>
      <c r="O54" s="8">
        <v>173962.8</v>
      </c>
      <c r="P54" s="36"/>
    </row>
    <row r="55" spans="1:16" x14ac:dyDescent="0.2">
      <c r="A55" s="28"/>
      <c r="B55" s="29" t="s">
        <v>6</v>
      </c>
      <c r="C55" s="29" t="s">
        <v>58</v>
      </c>
      <c r="D55" s="30"/>
      <c r="E55" s="30"/>
      <c r="F55" s="30"/>
      <c r="G55" s="30"/>
      <c r="H55" s="30"/>
      <c r="I55" s="30"/>
      <c r="J55" s="30"/>
      <c r="K55" s="30"/>
      <c r="L55" s="30"/>
      <c r="M55" s="8">
        <v>2111775.52</v>
      </c>
      <c r="N55" s="8"/>
      <c r="O55" s="8">
        <v>2111775.52</v>
      </c>
      <c r="P55" s="35"/>
    </row>
    <row r="56" spans="1:16" x14ac:dyDescent="0.2">
      <c r="A56" s="18"/>
      <c r="B56" s="10" t="s">
        <v>7</v>
      </c>
      <c r="C56" s="10" t="s">
        <v>59</v>
      </c>
      <c r="D56" s="6"/>
      <c r="E56" s="6"/>
      <c r="F56" s="6"/>
      <c r="G56" s="6"/>
      <c r="H56" s="6"/>
      <c r="I56" s="6"/>
      <c r="J56" s="6"/>
      <c r="K56" s="6"/>
      <c r="L56" s="6"/>
      <c r="M56" s="8"/>
      <c r="N56" s="8"/>
      <c r="O56" s="8"/>
      <c r="P56" s="35"/>
    </row>
    <row r="57" spans="1:16" x14ac:dyDescent="0.2">
      <c r="A57" s="61" t="s">
        <v>60</v>
      </c>
      <c r="B57" s="61"/>
      <c r="C57" s="61"/>
      <c r="D57" s="61"/>
      <c r="E57" s="4"/>
      <c r="F57" s="4"/>
      <c r="G57" s="4"/>
      <c r="H57" s="4"/>
      <c r="I57" s="4"/>
      <c r="J57" s="4"/>
      <c r="K57" s="4"/>
      <c r="L57" s="4"/>
      <c r="M57" s="9">
        <v>37181339.789999999</v>
      </c>
      <c r="N57" s="9">
        <f>N35-N39+N46-N53</f>
        <v>0</v>
      </c>
      <c r="O57" s="9">
        <v>37181339.789999999</v>
      </c>
      <c r="P57" s="35"/>
    </row>
    <row r="58" spans="1:16" x14ac:dyDescent="0.2">
      <c r="A58" s="37" t="s">
        <v>68</v>
      </c>
    </row>
    <row r="59" spans="1:16" x14ac:dyDescent="0.2">
      <c r="A59" s="37" t="s">
        <v>69</v>
      </c>
      <c r="M59" s="9">
        <v>37181339.789999999</v>
      </c>
      <c r="O59" s="9">
        <v>37181339.789999999</v>
      </c>
      <c r="P59" s="35"/>
    </row>
    <row r="60" spans="1:16" x14ac:dyDescent="0.2">
      <c r="A60" s="38" t="s">
        <v>70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>
        <v>9120812.1199999992</v>
      </c>
      <c r="N60" s="11"/>
      <c r="O60" s="11">
        <v>9120812.1199999992</v>
      </c>
    </row>
    <row r="61" spans="1:16" x14ac:dyDescent="0.2">
      <c r="A61" s="39" t="s">
        <v>71</v>
      </c>
      <c r="M61" s="12">
        <f>M57-M60</f>
        <v>28060527.670000002</v>
      </c>
      <c r="O61" s="20">
        <f>M61</f>
        <v>28060527.670000002</v>
      </c>
    </row>
  </sheetData>
  <mergeCells count="14">
    <mergeCell ref="B3:C3"/>
    <mergeCell ref="A57:D57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D793A39D-8E47-4CD1-B6B9-93321DE8408C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A7FB3-764B-4139-8B61-03C9E7116A64}">
  <dimension ref="A1:P61"/>
  <sheetViews>
    <sheetView topLeftCell="A25" workbookViewId="0">
      <selection activeCell="O59" sqref="O59"/>
    </sheetView>
  </sheetViews>
  <sheetFormatPr defaultRowHeight="12.75" x14ac:dyDescent="0.2"/>
  <cols>
    <col min="1" max="1" width="5.42578125" style="10" customWidth="1"/>
    <col min="2" max="2" width="2.42578125" style="10" customWidth="1"/>
    <col min="3" max="3" width="29.42578125" style="10" customWidth="1"/>
    <col min="4" max="4" width="15.5703125" style="10" customWidth="1"/>
    <col min="5" max="5" width="12.85546875" style="10" bestFit="1" customWidth="1"/>
    <col min="6" max="6" width="12.85546875" style="10" customWidth="1"/>
    <col min="7" max="8" width="14" style="10" bestFit="1" customWidth="1"/>
    <col min="9" max="9" width="13.28515625" style="10" bestFit="1" customWidth="1"/>
    <col min="10" max="10" width="12.7109375" style="10" bestFit="1" customWidth="1"/>
    <col min="11" max="11" width="9.28515625" style="10" bestFit="1" customWidth="1"/>
    <col min="12" max="12" width="11.7109375" style="10" bestFit="1" customWidth="1"/>
    <col min="13" max="13" width="13.7109375" style="10" customWidth="1"/>
    <col min="14" max="14" width="11.140625" style="10" customWidth="1"/>
    <col min="15" max="15" width="19.42578125" style="10" customWidth="1"/>
    <col min="16" max="16384" width="9.140625" style="10"/>
  </cols>
  <sheetData>
    <row r="1" spans="1:15" s="14" customFormat="1" x14ac:dyDescent="0.2">
      <c r="A1" s="13"/>
      <c r="C1" s="15" t="s">
        <v>114</v>
      </c>
      <c r="D1" s="62" t="s">
        <v>37</v>
      </c>
      <c r="E1" s="62" t="s">
        <v>38</v>
      </c>
      <c r="F1" s="62" t="s">
        <v>75</v>
      </c>
      <c r="G1" s="62" t="s">
        <v>74</v>
      </c>
      <c r="H1" s="62" t="s">
        <v>39</v>
      </c>
      <c r="I1" s="62" t="s">
        <v>40</v>
      </c>
      <c r="J1" s="62" t="s">
        <v>61</v>
      </c>
      <c r="K1" s="62" t="s">
        <v>66</v>
      </c>
      <c r="L1" s="62" t="s">
        <v>62</v>
      </c>
      <c r="M1" s="62" t="s">
        <v>63</v>
      </c>
      <c r="N1" s="62" t="s">
        <v>64</v>
      </c>
      <c r="O1" s="62" t="s">
        <v>65</v>
      </c>
    </row>
    <row r="2" spans="1:15" s="14" customFormat="1" x14ac:dyDescent="0.2">
      <c r="A2" s="13"/>
      <c r="B2" s="13"/>
      <c r="C2" s="33" t="s">
        <v>67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s="17" customFormat="1" x14ac:dyDescent="0.2">
      <c r="A3" s="13" t="s">
        <v>1</v>
      </c>
      <c r="B3" s="63" t="s">
        <v>0</v>
      </c>
      <c r="C3" s="63"/>
      <c r="D3" s="1">
        <f t="shared" ref="D3:N3" si="0">D4+D5+D6+D7+D14+D21</f>
        <v>28378287.169999998</v>
      </c>
      <c r="E3" s="1">
        <f t="shared" si="0"/>
        <v>4198416.99</v>
      </c>
      <c r="F3" s="1">
        <f t="shared" si="0"/>
        <v>9408601.3599999994</v>
      </c>
      <c r="G3" s="1">
        <f t="shared" si="0"/>
        <v>26075922.77</v>
      </c>
      <c r="H3" s="1">
        <f t="shared" si="0"/>
        <v>12478922.07</v>
      </c>
      <c r="I3" s="1">
        <f t="shared" si="0"/>
        <v>3610191.33</v>
      </c>
      <c r="J3" s="1">
        <f t="shared" si="0"/>
        <v>0</v>
      </c>
      <c r="K3" s="1">
        <f t="shared" si="0"/>
        <v>0</v>
      </c>
      <c r="L3" s="1">
        <f t="shared" si="0"/>
        <v>3476335.34</v>
      </c>
      <c r="M3" s="1">
        <f>D3+E3+F3+G3+H3+I3+J3+K3+L3</f>
        <v>87626677.029999986</v>
      </c>
      <c r="N3" s="1">
        <f t="shared" si="0"/>
        <v>0</v>
      </c>
      <c r="O3" s="1">
        <f t="shared" ref="O3:O34" si="1">M3+N3</f>
        <v>87626677.029999986</v>
      </c>
    </row>
    <row r="4" spans="1:15" x14ac:dyDescent="0.2">
      <c r="A4" s="16"/>
      <c r="B4" s="17" t="s">
        <v>2</v>
      </c>
      <c r="C4" s="17" t="s">
        <v>4</v>
      </c>
      <c r="D4" s="8">
        <v>20810282.899999999</v>
      </c>
      <c r="E4" s="8">
        <v>3785672.85</v>
      </c>
      <c r="F4" s="8">
        <v>2750607.71</v>
      </c>
      <c r="G4" s="8">
        <v>17376760.84</v>
      </c>
      <c r="H4" s="34">
        <v>7765640.6299999999</v>
      </c>
      <c r="I4" s="8">
        <v>1720354.52</v>
      </c>
      <c r="J4" s="34"/>
      <c r="K4" s="34"/>
      <c r="L4" s="8">
        <v>2396854.08</v>
      </c>
      <c r="M4" s="2">
        <f>D4+E4+F4+G4+H4+I4+J4+K4+L4</f>
        <v>56606173.530000001</v>
      </c>
      <c r="N4" s="8">
        <v>0</v>
      </c>
      <c r="O4" s="2">
        <f t="shared" si="1"/>
        <v>56606173.530000001</v>
      </c>
    </row>
    <row r="5" spans="1:15" x14ac:dyDescent="0.2">
      <c r="A5" s="18"/>
      <c r="B5" s="10" t="s">
        <v>6</v>
      </c>
      <c r="C5" s="10" t="s">
        <v>3</v>
      </c>
      <c r="D5" s="8"/>
      <c r="E5" s="8"/>
      <c r="F5" s="8"/>
      <c r="G5" s="8">
        <v>0</v>
      </c>
      <c r="H5" s="8">
        <v>1436981.47</v>
      </c>
      <c r="I5" s="8">
        <v>59665.46</v>
      </c>
      <c r="J5" s="8"/>
      <c r="K5" s="8"/>
      <c r="L5" s="8">
        <v>-1251.45</v>
      </c>
      <c r="M5" s="2">
        <f t="shared" ref="M5:M34" si="2">D5+E5+F5+G5+H5+I5+J5+K5+L5</f>
        <v>1495395.48</v>
      </c>
      <c r="N5" s="8">
        <v>0</v>
      </c>
      <c r="O5" s="2">
        <f t="shared" si="1"/>
        <v>1495395.48</v>
      </c>
    </row>
    <row r="6" spans="1:15" x14ac:dyDescent="0.2">
      <c r="A6" s="18"/>
      <c r="B6" s="10" t="s">
        <v>7</v>
      </c>
      <c r="C6" s="10" t="s">
        <v>5</v>
      </c>
      <c r="D6" s="8"/>
      <c r="E6" s="8"/>
      <c r="F6" s="8"/>
      <c r="G6" s="8"/>
      <c r="H6" s="8"/>
      <c r="I6" s="8">
        <v>229506.27</v>
      </c>
      <c r="J6" s="8"/>
      <c r="K6" s="8"/>
      <c r="L6" s="8"/>
      <c r="M6" s="2">
        <f t="shared" si="2"/>
        <v>229506.27</v>
      </c>
      <c r="N6" s="8">
        <v>0</v>
      </c>
      <c r="O6" s="2">
        <f t="shared" si="1"/>
        <v>229506.27</v>
      </c>
    </row>
    <row r="7" spans="1:15" x14ac:dyDescent="0.2">
      <c r="A7" s="18"/>
      <c r="B7" s="10" t="s">
        <v>8</v>
      </c>
      <c r="C7" s="10" t="s">
        <v>9</v>
      </c>
      <c r="D7" s="3">
        <f t="shared" ref="D7:L7" si="3">D8+D9+D10+D11+D12+D13</f>
        <v>7568004.2699999996</v>
      </c>
      <c r="E7" s="3">
        <f t="shared" si="3"/>
        <v>412744.14</v>
      </c>
      <c r="F7" s="3">
        <f t="shared" si="3"/>
        <v>2758657.77</v>
      </c>
      <c r="G7" s="3">
        <f t="shared" si="3"/>
        <v>8699161.9299999997</v>
      </c>
      <c r="H7" s="3">
        <f t="shared" si="3"/>
        <v>3163001.31</v>
      </c>
      <c r="I7" s="3">
        <f t="shared" si="3"/>
        <v>1313091.08</v>
      </c>
      <c r="J7" s="3">
        <f t="shared" si="3"/>
        <v>0</v>
      </c>
      <c r="K7" s="3">
        <f t="shared" si="3"/>
        <v>0</v>
      </c>
      <c r="L7" s="3">
        <f t="shared" si="3"/>
        <v>232.01</v>
      </c>
      <c r="M7" s="3">
        <f>D7+E7+F7+G7+H7+I7+J7+K7+L7</f>
        <v>23914892.510000002</v>
      </c>
      <c r="N7" s="19">
        <v>0</v>
      </c>
      <c r="O7" s="3">
        <f t="shared" si="1"/>
        <v>23914892.510000002</v>
      </c>
    </row>
    <row r="8" spans="1:15" x14ac:dyDescent="0.2">
      <c r="A8" s="18"/>
      <c r="C8" s="10" t="s">
        <v>10</v>
      </c>
      <c r="D8" s="8">
        <v>7482105.3899999997</v>
      </c>
      <c r="E8" s="8">
        <v>312744.14</v>
      </c>
      <c r="F8" s="8">
        <v>930589.63</v>
      </c>
      <c r="G8" s="8">
        <v>6974516.5700000003</v>
      </c>
      <c r="H8" s="8">
        <v>3134169.52</v>
      </c>
      <c r="I8" s="8">
        <v>1256833.8</v>
      </c>
      <c r="J8" s="8"/>
      <c r="K8" s="8"/>
      <c r="L8" s="8">
        <v>232.01</v>
      </c>
      <c r="M8" s="2">
        <f t="shared" si="2"/>
        <v>20091191.060000002</v>
      </c>
      <c r="N8" s="8">
        <v>0</v>
      </c>
      <c r="O8" s="2">
        <f t="shared" si="1"/>
        <v>20091191.060000002</v>
      </c>
    </row>
    <row r="9" spans="1:15" x14ac:dyDescent="0.2">
      <c r="A9" s="18"/>
      <c r="C9" s="10" t="s">
        <v>11</v>
      </c>
      <c r="D9" s="8">
        <v>85898.880000000005</v>
      </c>
      <c r="E9" s="8">
        <v>100000</v>
      </c>
      <c r="F9" s="8">
        <v>1828068.14</v>
      </c>
      <c r="G9" s="8">
        <v>1724645.36</v>
      </c>
      <c r="H9" s="8">
        <v>28831.79</v>
      </c>
      <c r="I9" s="8">
        <v>56257.279999999999</v>
      </c>
      <c r="J9" s="8"/>
      <c r="K9" s="8"/>
      <c r="L9" s="8"/>
      <c r="M9" s="2">
        <f t="shared" si="2"/>
        <v>3823701.4499999997</v>
      </c>
      <c r="N9" s="8">
        <v>0</v>
      </c>
      <c r="O9" s="2">
        <f t="shared" si="1"/>
        <v>3823701.4499999997</v>
      </c>
    </row>
    <row r="10" spans="1:15" x14ac:dyDescent="0.2">
      <c r="A10" s="18"/>
      <c r="C10" s="10" t="s">
        <v>12</v>
      </c>
      <c r="D10" s="8"/>
      <c r="E10" s="8"/>
      <c r="F10" s="8"/>
      <c r="G10" s="8"/>
      <c r="H10" s="8"/>
      <c r="I10" s="8"/>
      <c r="J10" s="8"/>
      <c r="K10" s="8"/>
      <c r="L10" s="8"/>
      <c r="M10" s="2">
        <f t="shared" si="2"/>
        <v>0</v>
      </c>
      <c r="N10" s="8">
        <v>0</v>
      </c>
      <c r="O10" s="2">
        <f t="shared" si="1"/>
        <v>0</v>
      </c>
    </row>
    <row r="11" spans="1:15" x14ac:dyDescent="0.2">
      <c r="A11" s="18"/>
      <c r="C11" s="10" t="s">
        <v>13</v>
      </c>
      <c r="D11" s="8"/>
      <c r="E11" s="8"/>
      <c r="F11" s="8"/>
      <c r="G11" s="8"/>
      <c r="H11" s="8"/>
      <c r="I11" s="8"/>
      <c r="J11" s="8"/>
      <c r="K11" s="8"/>
      <c r="L11" s="8"/>
      <c r="M11" s="2">
        <f t="shared" si="2"/>
        <v>0</v>
      </c>
      <c r="N11" s="8">
        <v>0</v>
      </c>
      <c r="O11" s="2">
        <f t="shared" si="1"/>
        <v>0</v>
      </c>
    </row>
    <row r="12" spans="1:15" x14ac:dyDescent="0.2">
      <c r="A12" s="18"/>
      <c r="C12" s="10" t="s">
        <v>14</v>
      </c>
      <c r="D12" s="8"/>
      <c r="E12" s="8"/>
      <c r="F12" s="8"/>
      <c r="G12" s="8"/>
      <c r="H12" s="8"/>
      <c r="I12" s="8"/>
      <c r="J12" s="8"/>
      <c r="K12" s="8"/>
      <c r="L12" s="8"/>
      <c r="M12" s="2">
        <f t="shared" si="2"/>
        <v>0</v>
      </c>
      <c r="N12" s="8">
        <v>0</v>
      </c>
      <c r="O12" s="2">
        <f t="shared" si="1"/>
        <v>0</v>
      </c>
    </row>
    <row r="13" spans="1:15" x14ac:dyDescent="0.2">
      <c r="A13" s="18"/>
      <c r="C13" s="14" t="s">
        <v>76</v>
      </c>
      <c r="D13" s="8"/>
      <c r="E13" s="8"/>
      <c r="F13" s="8"/>
      <c r="G13" s="8"/>
      <c r="H13" s="8"/>
      <c r="I13" s="8"/>
      <c r="J13" s="8"/>
      <c r="K13" s="8"/>
      <c r="L13" s="8"/>
      <c r="M13" s="2">
        <f t="shared" si="2"/>
        <v>0</v>
      </c>
      <c r="N13" s="8">
        <v>0</v>
      </c>
      <c r="O13" s="2">
        <f t="shared" si="1"/>
        <v>0</v>
      </c>
    </row>
    <row r="14" spans="1:15" x14ac:dyDescent="0.2">
      <c r="A14" s="18"/>
      <c r="B14" s="10" t="s">
        <v>15</v>
      </c>
      <c r="C14" s="10" t="s">
        <v>16</v>
      </c>
      <c r="D14" s="3">
        <f t="shared" ref="D14:L14" si="4">D15+D16+D17+D18+D19+D20</f>
        <v>0</v>
      </c>
      <c r="E14" s="3">
        <f t="shared" si="4"/>
        <v>0</v>
      </c>
      <c r="F14" s="3">
        <f t="shared" si="4"/>
        <v>0</v>
      </c>
      <c r="G14" s="3">
        <f t="shared" si="4"/>
        <v>0</v>
      </c>
      <c r="H14" s="3">
        <f t="shared" si="4"/>
        <v>113298.66</v>
      </c>
      <c r="I14" s="3">
        <f t="shared" si="4"/>
        <v>287574</v>
      </c>
      <c r="J14" s="3">
        <f t="shared" si="4"/>
        <v>0</v>
      </c>
      <c r="K14" s="3">
        <f t="shared" si="4"/>
        <v>0</v>
      </c>
      <c r="L14" s="3">
        <f t="shared" si="4"/>
        <v>1080500.7</v>
      </c>
      <c r="M14" s="3">
        <f>D14+E14+F14+G14+H14+I14+J14+K14+L14</f>
        <v>1481373.3599999999</v>
      </c>
      <c r="N14" s="19">
        <v>0</v>
      </c>
      <c r="O14" s="3">
        <f t="shared" si="1"/>
        <v>1481373.3599999999</v>
      </c>
    </row>
    <row r="15" spans="1:15" x14ac:dyDescent="0.2">
      <c r="A15" s="18"/>
      <c r="C15" s="10" t="s">
        <v>17</v>
      </c>
      <c r="D15" s="8"/>
      <c r="E15" s="8"/>
      <c r="F15" s="8"/>
      <c r="G15" s="8"/>
      <c r="H15" s="8">
        <v>113298.66</v>
      </c>
      <c r="I15" s="8">
        <v>206395.84</v>
      </c>
      <c r="J15" s="8"/>
      <c r="K15" s="8"/>
      <c r="L15" s="8">
        <v>1080500.7</v>
      </c>
      <c r="M15" s="2">
        <f t="shared" si="2"/>
        <v>1400195.2</v>
      </c>
      <c r="N15" s="8">
        <v>0</v>
      </c>
      <c r="O15" s="2">
        <f t="shared" si="1"/>
        <v>1400195.2</v>
      </c>
    </row>
    <row r="16" spans="1:15" x14ac:dyDescent="0.2">
      <c r="A16" s="18"/>
      <c r="C16" s="10" t="s">
        <v>18</v>
      </c>
      <c r="D16" s="8"/>
      <c r="E16" s="8"/>
      <c r="F16" s="8"/>
      <c r="G16" s="8"/>
      <c r="H16" s="8"/>
      <c r="I16" s="8">
        <v>81178.16</v>
      </c>
      <c r="J16" s="8"/>
      <c r="K16" s="8"/>
      <c r="L16" s="8"/>
      <c r="M16" s="2">
        <f t="shared" si="2"/>
        <v>81178.16</v>
      </c>
      <c r="N16" s="8">
        <v>0</v>
      </c>
      <c r="O16" s="2">
        <f t="shared" si="1"/>
        <v>81178.16</v>
      </c>
    </row>
    <row r="17" spans="1:15" x14ac:dyDescent="0.2">
      <c r="A17" s="18"/>
      <c r="C17" s="10" t="s">
        <v>19</v>
      </c>
      <c r="D17" s="8"/>
      <c r="E17" s="8"/>
      <c r="F17" s="8"/>
      <c r="G17" s="8"/>
      <c r="H17" s="8"/>
      <c r="I17" s="8"/>
      <c r="J17" s="8"/>
      <c r="K17" s="8"/>
      <c r="L17" s="8"/>
      <c r="M17" s="2">
        <f t="shared" si="2"/>
        <v>0</v>
      </c>
      <c r="N17" s="8">
        <v>0</v>
      </c>
      <c r="O17" s="2">
        <f t="shared" si="1"/>
        <v>0</v>
      </c>
    </row>
    <row r="18" spans="1:15" x14ac:dyDescent="0.2">
      <c r="A18" s="18"/>
      <c r="C18" s="10" t="s">
        <v>20</v>
      </c>
      <c r="D18" s="8"/>
      <c r="E18" s="8"/>
      <c r="F18" s="8"/>
      <c r="G18" s="8"/>
      <c r="H18" s="8"/>
      <c r="I18" s="8"/>
      <c r="J18" s="8"/>
      <c r="K18" s="8"/>
      <c r="L18" s="8"/>
      <c r="M18" s="2">
        <f t="shared" si="2"/>
        <v>0</v>
      </c>
      <c r="N18" s="8">
        <v>0</v>
      </c>
      <c r="O18" s="2">
        <f t="shared" si="1"/>
        <v>0</v>
      </c>
    </row>
    <row r="19" spans="1:15" x14ac:dyDescent="0.2">
      <c r="A19" s="18"/>
      <c r="C19" s="10" t="s">
        <v>21</v>
      </c>
      <c r="D19" s="8"/>
      <c r="E19" s="8"/>
      <c r="F19" s="8"/>
      <c r="G19" s="8"/>
      <c r="H19" s="8"/>
      <c r="I19" s="8"/>
      <c r="J19" s="8"/>
      <c r="K19" s="8"/>
      <c r="L19" s="8"/>
      <c r="M19" s="2">
        <f t="shared" si="2"/>
        <v>0</v>
      </c>
      <c r="N19" s="8">
        <v>0</v>
      </c>
      <c r="O19" s="2">
        <f t="shared" si="1"/>
        <v>0</v>
      </c>
    </row>
    <row r="20" spans="1:15" x14ac:dyDescent="0.2">
      <c r="A20" s="18"/>
      <c r="C20" s="14" t="s">
        <v>72</v>
      </c>
      <c r="D20" s="8"/>
      <c r="E20" s="8"/>
      <c r="F20" s="8"/>
      <c r="G20" s="8"/>
      <c r="H20" s="8"/>
      <c r="I20" s="8"/>
      <c r="J20" s="8"/>
      <c r="K20" s="8"/>
      <c r="L20" s="8"/>
      <c r="M20" s="2">
        <f t="shared" si="2"/>
        <v>0</v>
      </c>
      <c r="N20" s="8">
        <v>0</v>
      </c>
      <c r="O20" s="2">
        <f t="shared" si="1"/>
        <v>0</v>
      </c>
    </row>
    <row r="21" spans="1:15" x14ac:dyDescent="0.2">
      <c r="A21" s="18"/>
      <c r="B21" s="10" t="s">
        <v>22</v>
      </c>
      <c r="C21" s="10" t="s">
        <v>23</v>
      </c>
      <c r="D21" s="8"/>
      <c r="E21" s="8"/>
      <c r="F21" s="8">
        <v>3899335.88</v>
      </c>
      <c r="G21" s="8"/>
      <c r="H21" s="8"/>
      <c r="I21" s="8"/>
      <c r="J21" s="8"/>
      <c r="K21" s="8"/>
      <c r="L21" s="8"/>
      <c r="M21" s="2">
        <f t="shared" si="2"/>
        <v>3899335.88</v>
      </c>
      <c r="N21" s="8">
        <v>0</v>
      </c>
      <c r="O21" s="2">
        <f t="shared" si="1"/>
        <v>3899335.88</v>
      </c>
    </row>
    <row r="22" spans="1:15" x14ac:dyDescent="0.2">
      <c r="A22" s="18" t="s">
        <v>24</v>
      </c>
      <c r="C22" s="20" t="s">
        <v>25</v>
      </c>
      <c r="D22" s="3">
        <f t="shared" ref="D22:L22" si="5">D23+D24+D25+D26+D34</f>
        <v>23515432.330000002</v>
      </c>
      <c r="E22" s="3">
        <f t="shared" si="5"/>
        <v>1679831.85</v>
      </c>
      <c r="F22" s="3">
        <f t="shared" si="5"/>
        <v>8293585.1199999992</v>
      </c>
      <c r="G22" s="3">
        <f t="shared" si="5"/>
        <v>22072076.649999999</v>
      </c>
      <c r="H22" s="3">
        <f t="shared" si="5"/>
        <v>10065219.029999999</v>
      </c>
      <c r="I22" s="3">
        <f t="shared" si="5"/>
        <v>3232839.63</v>
      </c>
      <c r="J22" s="3">
        <f t="shared" si="5"/>
        <v>0</v>
      </c>
      <c r="K22" s="3">
        <f t="shared" si="5"/>
        <v>0</v>
      </c>
      <c r="L22" s="3">
        <f t="shared" si="5"/>
        <v>3477416.84</v>
      </c>
      <c r="M22" s="3">
        <f>D22+E22+F22+G22+H22+I22+J22+K22+L22</f>
        <v>72336401.450000003</v>
      </c>
      <c r="N22" s="19"/>
      <c r="O22" s="3">
        <f t="shared" si="1"/>
        <v>72336401.450000003</v>
      </c>
    </row>
    <row r="23" spans="1:15" x14ac:dyDescent="0.2">
      <c r="A23" s="18"/>
      <c r="B23" s="10" t="s">
        <v>2</v>
      </c>
      <c r="C23" s="10" t="s">
        <v>26</v>
      </c>
      <c r="D23" s="8">
        <v>4392570.68</v>
      </c>
      <c r="E23" s="8">
        <v>337528.82</v>
      </c>
      <c r="F23" s="8">
        <v>6046.63</v>
      </c>
      <c r="G23" s="8">
        <v>267655.05</v>
      </c>
      <c r="H23" s="8">
        <v>2829130.57</v>
      </c>
      <c r="I23" s="8">
        <v>674631.24</v>
      </c>
      <c r="J23" s="8"/>
      <c r="K23" s="8"/>
      <c r="L23" s="8">
        <v>2396678.56</v>
      </c>
      <c r="M23" s="2">
        <f t="shared" si="2"/>
        <v>10904241.550000001</v>
      </c>
      <c r="N23" s="8">
        <v>0</v>
      </c>
      <c r="O23" s="2">
        <f t="shared" si="1"/>
        <v>10904241.550000001</v>
      </c>
    </row>
    <row r="24" spans="1:15" x14ac:dyDescent="0.2">
      <c r="A24" s="18"/>
      <c r="B24" s="10" t="s">
        <v>6</v>
      </c>
      <c r="C24" s="10" t="s">
        <v>27</v>
      </c>
      <c r="D24" s="8">
        <v>3730984.57</v>
      </c>
      <c r="E24" s="8">
        <v>775882.78</v>
      </c>
      <c r="F24" s="8">
        <v>347176.65</v>
      </c>
      <c r="G24" s="8">
        <v>2656864.88</v>
      </c>
      <c r="H24" s="8">
        <v>2524813.2000000002</v>
      </c>
      <c r="I24" s="8">
        <v>489889.82</v>
      </c>
      <c r="J24" s="8"/>
      <c r="K24" s="8"/>
      <c r="L24" s="8">
        <v>192.84</v>
      </c>
      <c r="M24" s="2">
        <f t="shared" si="2"/>
        <v>10525804.74</v>
      </c>
      <c r="N24" s="8">
        <v>0</v>
      </c>
      <c r="O24" s="2">
        <f t="shared" si="1"/>
        <v>10525804.74</v>
      </c>
    </row>
    <row r="25" spans="1:15" x14ac:dyDescent="0.2">
      <c r="A25" s="18"/>
      <c r="B25" s="10" t="s">
        <v>7</v>
      </c>
      <c r="C25" s="10" t="s">
        <v>28</v>
      </c>
      <c r="D25" s="8">
        <v>999650.57</v>
      </c>
      <c r="E25" s="8"/>
      <c r="F25" s="8">
        <v>3904136.44</v>
      </c>
      <c r="G25" s="8">
        <v>7145213.8600000003</v>
      </c>
      <c r="H25" s="8">
        <v>167686.93</v>
      </c>
      <c r="I25" s="8">
        <v>918024.95</v>
      </c>
      <c r="J25" s="8"/>
      <c r="K25" s="8"/>
      <c r="L25" s="8"/>
      <c r="M25" s="2">
        <f t="shared" si="2"/>
        <v>13134712.75</v>
      </c>
      <c r="N25" s="8">
        <v>0</v>
      </c>
      <c r="O25" s="2">
        <f t="shared" si="1"/>
        <v>13134712.75</v>
      </c>
    </row>
    <row r="26" spans="1:15" x14ac:dyDescent="0.2">
      <c r="A26" s="18"/>
      <c r="B26" s="10" t="s">
        <v>8</v>
      </c>
      <c r="C26" s="10" t="s">
        <v>29</v>
      </c>
      <c r="D26" s="3">
        <f t="shared" ref="D26:L26" si="6">D27+D28+D29+D30+D31+D32+D33</f>
        <v>14395277.34</v>
      </c>
      <c r="E26" s="3">
        <f t="shared" si="6"/>
        <v>566443.43999999994</v>
      </c>
      <c r="F26" s="3">
        <f t="shared" si="6"/>
        <v>4029065.3499999996</v>
      </c>
      <c r="G26" s="3">
        <f t="shared" si="6"/>
        <v>12093980.540000001</v>
      </c>
      <c r="H26" s="3">
        <f t="shared" si="6"/>
        <v>4561249.9000000004</v>
      </c>
      <c r="I26" s="3">
        <f t="shared" si="6"/>
        <v>1150293.6200000001</v>
      </c>
      <c r="J26" s="3">
        <f t="shared" si="6"/>
        <v>0</v>
      </c>
      <c r="K26" s="3">
        <f t="shared" si="6"/>
        <v>0</v>
      </c>
      <c r="L26" s="3">
        <f t="shared" si="6"/>
        <v>1080683.54</v>
      </c>
      <c r="M26" s="3">
        <f>D26+E26+F26+G26+H26+I26+J26+K26+L26</f>
        <v>37876993.729999997</v>
      </c>
      <c r="N26" s="19">
        <v>0</v>
      </c>
      <c r="O26" s="3">
        <f t="shared" si="1"/>
        <v>37876993.729999997</v>
      </c>
    </row>
    <row r="27" spans="1:15" x14ac:dyDescent="0.2">
      <c r="A27" s="18"/>
      <c r="C27" s="10" t="s">
        <v>10</v>
      </c>
      <c r="D27" s="8">
        <v>12343966.98</v>
      </c>
      <c r="E27" s="8">
        <v>466443.44</v>
      </c>
      <c r="F27" s="8">
        <v>1532614.89</v>
      </c>
      <c r="G27" s="8">
        <v>9813121.1500000004</v>
      </c>
      <c r="H27" s="8">
        <v>4528564.24</v>
      </c>
      <c r="I27" s="8">
        <v>825580.99</v>
      </c>
      <c r="J27" s="8"/>
      <c r="K27" s="8"/>
      <c r="L27" s="8">
        <v>1080683.54</v>
      </c>
      <c r="M27" s="2">
        <f t="shared" si="2"/>
        <v>30590975.23</v>
      </c>
      <c r="N27" s="8">
        <v>0</v>
      </c>
      <c r="O27" s="2">
        <f t="shared" si="1"/>
        <v>30590975.23</v>
      </c>
    </row>
    <row r="28" spans="1:15" x14ac:dyDescent="0.2">
      <c r="A28" s="18"/>
      <c r="C28" s="10" t="s">
        <v>11</v>
      </c>
      <c r="D28" s="8">
        <v>2051310.36</v>
      </c>
      <c r="E28" s="8">
        <v>100000</v>
      </c>
      <c r="F28" s="8">
        <v>2496450.46</v>
      </c>
      <c r="G28" s="8">
        <v>2280859.39</v>
      </c>
      <c r="H28" s="8">
        <v>32685.66</v>
      </c>
      <c r="I28" s="8">
        <v>324712.63</v>
      </c>
      <c r="J28" s="8"/>
      <c r="K28" s="8"/>
      <c r="L28" s="8"/>
      <c r="M28" s="2">
        <f t="shared" si="2"/>
        <v>7286018.5000000009</v>
      </c>
      <c r="N28" s="8">
        <v>0</v>
      </c>
      <c r="O28" s="2">
        <f t="shared" si="1"/>
        <v>7286018.5000000009</v>
      </c>
    </row>
    <row r="29" spans="1:15" x14ac:dyDescent="0.2">
      <c r="A29" s="18"/>
      <c r="C29" s="14" t="s">
        <v>73</v>
      </c>
      <c r="D29" s="8"/>
      <c r="E29" s="8"/>
      <c r="F29" s="8"/>
      <c r="G29" s="8"/>
      <c r="H29" s="8"/>
      <c r="I29" s="8"/>
      <c r="J29" s="8"/>
      <c r="K29" s="8"/>
      <c r="L29" s="8"/>
      <c r="M29" s="2">
        <f t="shared" si="2"/>
        <v>0</v>
      </c>
      <c r="N29" s="8">
        <v>0</v>
      </c>
      <c r="O29" s="2">
        <f t="shared" si="1"/>
        <v>0</v>
      </c>
    </row>
    <row r="30" spans="1:15" x14ac:dyDescent="0.2">
      <c r="A30" s="18"/>
      <c r="C30" s="10" t="s">
        <v>30</v>
      </c>
      <c r="D30" s="8"/>
      <c r="E30" s="8"/>
      <c r="F30" s="8"/>
      <c r="G30" s="8"/>
      <c r="H30" s="8"/>
      <c r="I30" s="8"/>
      <c r="J30" s="8"/>
      <c r="K30" s="8"/>
      <c r="L30" s="8"/>
      <c r="M30" s="2">
        <f t="shared" si="2"/>
        <v>0</v>
      </c>
      <c r="N30" s="8">
        <v>0</v>
      </c>
      <c r="O30" s="2">
        <f t="shared" si="1"/>
        <v>0</v>
      </c>
    </row>
    <row r="31" spans="1:15" x14ac:dyDescent="0.2">
      <c r="A31" s="18"/>
      <c r="C31" s="10" t="s">
        <v>31</v>
      </c>
      <c r="D31" s="8"/>
      <c r="E31" s="8"/>
      <c r="F31" s="8"/>
      <c r="G31" s="8"/>
      <c r="H31" s="8"/>
      <c r="I31" s="8"/>
      <c r="J31" s="8"/>
      <c r="K31" s="8"/>
      <c r="L31" s="8"/>
      <c r="M31" s="2">
        <f t="shared" si="2"/>
        <v>0</v>
      </c>
      <c r="N31" s="8">
        <v>0</v>
      </c>
      <c r="O31" s="2">
        <f t="shared" si="1"/>
        <v>0</v>
      </c>
    </row>
    <row r="32" spans="1:15" x14ac:dyDescent="0.2">
      <c r="A32" s="18"/>
      <c r="C32" s="10" t="s">
        <v>32</v>
      </c>
      <c r="D32" s="8"/>
      <c r="E32" s="8"/>
      <c r="F32" s="8"/>
      <c r="G32" s="8"/>
      <c r="H32" s="8"/>
      <c r="I32" s="8"/>
      <c r="J32" s="8"/>
      <c r="K32" s="8"/>
      <c r="L32" s="8"/>
      <c r="M32" s="2">
        <f t="shared" si="2"/>
        <v>0</v>
      </c>
      <c r="N32" s="8">
        <v>0</v>
      </c>
      <c r="O32" s="2">
        <f t="shared" si="1"/>
        <v>0</v>
      </c>
    </row>
    <row r="33" spans="1:16" x14ac:dyDescent="0.2">
      <c r="A33" s="18"/>
      <c r="C33" s="10" t="s">
        <v>33</v>
      </c>
      <c r="D33" s="8"/>
      <c r="E33" s="8"/>
      <c r="F33" s="8"/>
      <c r="G33" s="8"/>
      <c r="H33" s="8"/>
      <c r="I33" s="8"/>
      <c r="J33" s="8"/>
      <c r="K33" s="8"/>
      <c r="L33" s="8"/>
      <c r="M33" s="2">
        <f t="shared" si="2"/>
        <v>0</v>
      </c>
      <c r="N33" s="8">
        <v>0</v>
      </c>
      <c r="O33" s="2">
        <f t="shared" si="1"/>
        <v>0</v>
      </c>
    </row>
    <row r="34" spans="1:16" x14ac:dyDescent="0.2">
      <c r="A34" s="18"/>
      <c r="B34" s="10" t="s">
        <v>15</v>
      </c>
      <c r="C34" s="10" t="s">
        <v>34</v>
      </c>
      <c r="D34" s="8">
        <v>-3050.83</v>
      </c>
      <c r="E34" s="8">
        <v>-23.19</v>
      </c>
      <c r="F34" s="8">
        <v>7160.05</v>
      </c>
      <c r="G34" s="8">
        <v>-91637.68</v>
      </c>
      <c r="H34" s="8">
        <v>-17661.57</v>
      </c>
      <c r="I34" s="8">
        <v>0</v>
      </c>
      <c r="J34" s="8"/>
      <c r="K34" s="8"/>
      <c r="L34" s="8">
        <v>-138.1</v>
      </c>
      <c r="M34" s="2">
        <f t="shared" si="2"/>
        <v>-105351.32</v>
      </c>
      <c r="N34" s="8">
        <v>0</v>
      </c>
      <c r="O34" s="2">
        <f t="shared" si="1"/>
        <v>-105351.32</v>
      </c>
    </row>
    <row r="35" spans="1:16" s="17" customFormat="1" x14ac:dyDescent="0.2">
      <c r="A35" s="21" t="s">
        <v>35</v>
      </c>
      <c r="B35" s="11"/>
      <c r="C35" s="22" t="s">
        <v>36</v>
      </c>
      <c r="D35" s="4">
        <f t="shared" ref="D35:O35" si="7">D3-D22</f>
        <v>4862854.8399999961</v>
      </c>
      <c r="E35" s="4">
        <f t="shared" si="7"/>
        <v>2518585.14</v>
      </c>
      <c r="F35" s="4">
        <f t="shared" si="7"/>
        <v>1115016.2400000002</v>
      </c>
      <c r="G35" s="4">
        <f t="shared" si="7"/>
        <v>4003846.120000001</v>
      </c>
      <c r="H35" s="4">
        <f t="shared" si="7"/>
        <v>2413703.040000001</v>
      </c>
      <c r="I35" s="4">
        <f t="shared" si="7"/>
        <v>377351.70000000019</v>
      </c>
      <c r="J35" s="4">
        <f t="shared" si="7"/>
        <v>0</v>
      </c>
      <c r="K35" s="4">
        <f t="shared" si="7"/>
        <v>0</v>
      </c>
      <c r="L35" s="4">
        <f t="shared" si="7"/>
        <v>-1081.5</v>
      </c>
      <c r="M35" s="4">
        <f t="shared" si="7"/>
        <v>15290275.579999983</v>
      </c>
      <c r="N35" s="4">
        <f t="shared" si="7"/>
        <v>0</v>
      </c>
      <c r="O35" s="4">
        <f t="shared" si="7"/>
        <v>15290275.579999983</v>
      </c>
    </row>
    <row r="36" spans="1:16" x14ac:dyDescent="0.2">
      <c r="A36" s="16"/>
      <c r="B36" s="17"/>
      <c r="C36" s="20"/>
      <c r="D36" s="23"/>
      <c r="E36" s="23"/>
      <c r="F36" s="23"/>
      <c r="G36" s="23"/>
      <c r="H36" s="23"/>
      <c r="I36" s="23"/>
      <c r="J36" s="23"/>
      <c r="K36" s="23"/>
      <c r="L36" s="23"/>
      <c r="M36" s="5"/>
      <c r="N36" s="24"/>
      <c r="O36" s="5"/>
    </row>
    <row r="37" spans="1:16" x14ac:dyDescent="0.2">
      <c r="A37" s="18"/>
      <c r="C37" s="20"/>
      <c r="D37" s="23"/>
      <c r="E37" s="23"/>
      <c r="F37" s="23"/>
      <c r="G37" s="23"/>
      <c r="H37" s="23"/>
      <c r="I37" s="23"/>
      <c r="J37" s="23"/>
      <c r="K37" s="23"/>
      <c r="L37" s="23"/>
      <c r="M37" s="5"/>
      <c r="N37" s="24"/>
      <c r="O37" s="5"/>
    </row>
    <row r="38" spans="1:16" x14ac:dyDescent="0.2">
      <c r="A38" s="1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6" x14ac:dyDescent="0.2">
      <c r="A39" s="18" t="s">
        <v>41</v>
      </c>
      <c r="C39" s="20" t="s">
        <v>42</v>
      </c>
      <c r="D39" s="25"/>
      <c r="E39" s="25"/>
      <c r="F39" s="25"/>
      <c r="G39" s="26"/>
      <c r="H39" s="25"/>
      <c r="I39" s="25"/>
      <c r="J39" s="25"/>
      <c r="K39" s="25"/>
      <c r="L39" s="25"/>
      <c r="M39" s="7">
        <f>M40+M41+M42+M43+M44+M45</f>
        <v>15599632.500000002</v>
      </c>
      <c r="N39" s="7">
        <f>N40+N41+N42+N43+N44+N45</f>
        <v>0</v>
      </c>
      <c r="O39" s="7">
        <f>O40+O41+O42+O43+O44+O45</f>
        <v>15599632.500000002</v>
      </c>
      <c r="P39" s="35"/>
    </row>
    <row r="40" spans="1:16" s="29" customFormat="1" x14ac:dyDescent="0.2">
      <c r="A40" s="18"/>
      <c r="B40" s="10" t="s">
        <v>2</v>
      </c>
      <c r="C40" s="10" t="s">
        <v>43</v>
      </c>
      <c r="D40" s="6"/>
      <c r="E40" s="6"/>
      <c r="F40" s="6"/>
      <c r="G40" s="27"/>
      <c r="H40" s="6"/>
      <c r="I40" s="6"/>
      <c r="J40" s="6"/>
      <c r="K40" s="6"/>
      <c r="L40" s="6"/>
      <c r="M40" s="8">
        <v>8160032.4000000004</v>
      </c>
      <c r="N40" s="8"/>
      <c r="O40" s="8">
        <v>8160032.4000000004</v>
      </c>
      <c r="P40" s="36"/>
    </row>
    <row r="41" spans="1:16" s="29" customFormat="1" x14ac:dyDescent="0.2">
      <c r="A41" s="28"/>
      <c r="B41" s="29" t="s">
        <v>6</v>
      </c>
      <c r="C41" s="29" t="s">
        <v>44</v>
      </c>
      <c r="D41" s="30"/>
      <c r="E41" s="30"/>
      <c r="F41" s="30"/>
      <c r="G41" s="31"/>
      <c r="H41" s="30"/>
      <c r="I41" s="30"/>
      <c r="J41" s="30"/>
      <c r="K41" s="30"/>
      <c r="L41" s="30"/>
      <c r="M41" s="8">
        <v>4023051.47</v>
      </c>
      <c r="N41" s="32"/>
      <c r="O41" s="8">
        <v>4023051.47</v>
      </c>
      <c r="P41" s="36"/>
    </row>
    <row r="42" spans="1:16" x14ac:dyDescent="0.2">
      <c r="A42" s="28"/>
      <c r="B42" s="29" t="s">
        <v>7</v>
      </c>
      <c r="C42" s="29" t="s">
        <v>45</v>
      </c>
      <c r="D42" s="30"/>
      <c r="E42" s="30"/>
      <c r="F42" s="30"/>
      <c r="G42" s="31"/>
      <c r="H42" s="30"/>
      <c r="I42" s="30"/>
      <c r="J42" s="30"/>
      <c r="K42" s="30"/>
      <c r="L42" s="30"/>
      <c r="M42" s="8">
        <v>333612.67</v>
      </c>
      <c r="N42" s="32"/>
      <c r="O42" s="8">
        <v>333612.67</v>
      </c>
      <c r="P42" s="35"/>
    </row>
    <row r="43" spans="1:16" x14ac:dyDescent="0.2">
      <c r="A43" s="18"/>
      <c r="B43" s="10" t="s">
        <v>8</v>
      </c>
      <c r="C43" s="10" t="s">
        <v>46</v>
      </c>
      <c r="D43" s="6"/>
      <c r="E43" s="6"/>
      <c r="F43" s="6"/>
      <c r="G43" s="27"/>
      <c r="H43" s="6"/>
      <c r="I43" s="6"/>
      <c r="J43" s="6"/>
      <c r="K43" s="6"/>
      <c r="L43" s="6"/>
      <c r="M43" s="8">
        <v>19.39</v>
      </c>
      <c r="N43" s="8"/>
      <c r="O43" s="8">
        <v>19.39</v>
      </c>
      <c r="P43" s="35"/>
    </row>
    <row r="44" spans="1:16" x14ac:dyDescent="0.2">
      <c r="A44" s="18"/>
      <c r="B44" s="10" t="s">
        <v>15</v>
      </c>
      <c r="C44" s="10" t="s">
        <v>47</v>
      </c>
      <c r="D44" s="6"/>
      <c r="E44" s="6"/>
      <c r="F44" s="6"/>
      <c r="G44" s="27"/>
      <c r="H44" s="6"/>
      <c r="I44" s="6"/>
      <c r="J44" s="6"/>
      <c r="K44" s="6"/>
      <c r="L44" s="6"/>
      <c r="M44" s="8">
        <v>3082916.57</v>
      </c>
      <c r="N44" s="8"/>
      <c r="O44" s="8">
        <v>3082916.57</v>
      </c>
      <c r="P44" s="35"/>
    </row>
    <row r="45" spans="1:16" x14ac:dyDescent="0.2">
      <c r="A45" s="18"/>
      <c r="B45" s="10" t="s">
        <v>22</v>
      </c>
      <c r="C45" s="10" t="s">
        <v>34</v>
      </c>
      <c r="D45" s="6"/>
      <c r="E45" s="6"/>
      <c r="F45" s="6"/>
      <c r="G45" s="27"/>
      <c r="H45" s="6"/>
      <c r="I45" s="6"/>
      <c r="J45" s="6"/>
      <c r="K45" s="6"/>
      <c r="L45" s="6"/>
      <c r="M45" s="8"/>
      <c r="N45" s="8"/>
      <c r="O45" s="8"/>
      <c r="P45" s="35"/>
    </row>
    <row r="46" spans="1:16" x14ac:dyDescent="0.2">
      <c r="A46" s="18" t="s">
        <v>48</v>
      </c>
      <c r="C46" s="20" t="s">
        <v>49</v>
      </c>
      <c r="D46" s="25"/>
      <c r="E46" s="25"/>
      <c r="F46" s="25"/>
      <c r="G46" s="26"/>
      <c r="H46" s="25"/>
      <c r="I46" s="25"/>
      <c r="J46" s="25"/>
      <c r="K46" s="25"/>
      <c r="L46" s="25"/>
      <c r="M46" s="3">
        <f>M47+M48+M49+M50+M51+M52</f>
        <v>32838416.080000002</v>
      </c>
      <c r="N46" s="3">
        <f>N47+N48+N49+N50+N51+N52</f>
        <v>0</v>
      </c>
      <c r="O46" s="3">
        <f>O47+O48+O49+O50+O51+O52</f>
        <v>32838416.080000002</v>
      </c>
      <c r="P46" s="35"/>
    </row>
    <row r="47" spans="1:16" s="29" customFormat="1" x14ac:dyDescent="0.2">
      <c r="A47" s="18"/>
      <c r="B47" s="10" t="s">
        <v>2</v>
      </c>
      <c r="C47" s="10" t="s">
        <v>50</v>
      </c>
      <c r="D47" s="6"/>
      <c r="E47" s="6"/>
      <c r="F47" s="6"/>
      <c r="G47" s="6"/>
      <c r="H47" s="6"/>
      <c r="I47" s="6"/>
      <c r="J47" s="6"/>
      <c r="K47" s="6"/>
      <c r="L47" s="6"/>
      <c r="M47" s="8">
        <v>29704559.620000001</v>
      </c>
      <c r="N47" s="8"/>
      <c r="O47" s="8">
        <v>29704559.620000001</v>
      </c>
      <c r="P47" s="36"/>
    </row>
    <row r="48" spans="1:16" x14ac:dyDescent="0.2">
      <c r="A48" s="28"/>
      <c r="B48" s="29" t="s">
        <v>6</v>
      </c>
      <c r="C48" s="29" t="s">
        <v>51</v>
      </c>
      <c r="D48" s="30"/>
      <c r="E48" s="30"/>
      <c r="F48" s="30"/>
      <c r="G48" s="30"/>
      <c r="H48" s="30"/>
      <c r="I48" s="30"/>
      <c r="J48" s="30"/>
      <c r="K48" s="30"/>
      <c r="L48" s="30"/>
      <c r="M48" s="8"/>
      <c r="N48" s="8"/>
      <c r="O48" s="8"/>
      <c r="P48" s="35"/>
    </row>
    <row r="49" spans="1:16" x14ac:dyDescent="0.2">
      <c r="A49" s="18"/>
      <c r="B49" s="10" t="s">
        <v>7</v>
      </c>
      <c r="C49" s="10" t="s">
        <v>52</v>
      </c>
      <c r="D49" s="6"/>
      <c r="E49" s="6"/>
      <c r="F49" s="6"/>
      <c r="G49" s="6"/>
      <c r="H49" s="6"/>
      <c r="I49" s="6"/>
      <c r="J49" s="6"/>
      <c r="K49" s="6"/>
      <c r="L49" s="6"/>
      <c r="M49" s="8"/>
      <c r="N49" s="8"/>
      <c r="O49" s="8"/>
      <c r="P49" s="35"/>
    </row>
    <row r="50" spans="1:16" x14ac:dyDescent="0.2">
      <c r="A50" s="18"/>
      <c r="B50" s="10" t="s">
        <v>8</v>
      </c>
      <c r="C50" s="10" t="s">
        <v>53</v>
      </c>
      <c r="D50" s="6"/>
      <c r="E50" s="6"/>
      <c r="F50" s="6"/>
      <c r="G50" s="6"/>
      <c r="H50" s="6"/>
      <c r="I50" s="6"/>
      <c r="J50" s="6"/>
      <c r="K50" s="6"/>
      <c r="L50" s="6"/>
      <c r="M50" s="42">
        <v>2667133.58</v>
      </c>
      <c r="N50" s="8"/>
      <c r="O50" s="42">
        <v>2667133.58</v>
      </c>
      <c r="P50" s="35"/>
    </row>
    <row r="51" spans="1:16" x14ac:dyDescent="0.2">
      <c r="A51" s="18"/>
      <c r="B51" s="10" t="s">
        <v>15</v>
      </c>
      <c r="C51" s="10" t="s">
        <v>54</v>
      </c>
      <c r="D51" s="6"/>
      <c r="E51" s="6"/>
      <c r="F51" s="6"/>
      <c r="G51" s="6"/>
      <c r="H51" s="6"/>
      <c r="I51" s="6"/>
      <c r="J51" s="6"/>
      <c r="K51" s="6"/>
      <c r="L51" s="6"/>
      <c r="M51" s="8"/>
      <c r="N51" s="8"/>
      <c r="O51" s="8"/>
      <c r="P51" s="35"/>
    </row>
    <row r="52" spans="1:16" x14ac:dyDescent="0.2">
      <c r="A52" s="18"/>
      <c r="B52" s="10" t="s">
        <v>22</v>
      </c>
      <c r="C52" s="10" t="s">
        <v>23</v>
      </c>
      <c r="D52" s="6"/>
      <c r="E52" s="6"/>
      <c r="F52" s="6"/>
      <c r="G52" s="6"/>
      <c r="H52" s="6"/>
      <c r="I52" s="6"/>
      <c r="J52" s="6"/>
      <c r="K52" s="6"/>
      <c r="L52" s="6"/>
      <c r="M52" s="8">
        <v>466722.88</v>
      </c>
      <c r="N52" s="8"/>
      <c r="O52" s="8">
        <v>466722.88</v>
      </c>
      <c r="P52" s="35"/>
    </row>
    <row r="53" spans="1:16" x14ac:dyDescent="0.2">
      <c r="A53" s="18" t="s">
        <v>55</v>
      </c>
      <c r="C53" s="20" t="s">
        <v>56</v>
      </c>
      <c r="D53" s="25"/>
      <c r="E53" s="25"/>
      <c r="F53" s="25"/>
      <c r="G53" s="25"/>
      <c r="H53" s="25"/>
      <c r="I53" s="25"/>
      <c r="J53" s="25"/>
      <c r="K53" s="25"/>
      <c r="L53" s="25"/>
      <c r="M53" s="3">
        <f>M54+M55+M56</f>
        <v>466722.88</v>
      </c>
      <c r="N53" s="3">
        <f>N54+N55+N56</f>
        <v>0</v>
      </c>
      <c r="O53" s="3">
        <f>O54+O55+O56</f>
        <v>466722.88</v>
      </c>
      <c r="P53" s="35"/>
    </row>
    <row r="54" spans="1:16" s="29" customFormat="1" x14ac:dyDescent="0.2">
      <c r="A54" s="18"/>
      <c r="B54" s="10" t="s">
        <v>2</v>
      </c>
      <c r="C54" s="10" t="s">
        <v>57</v>
      </c>
      <c r="D54" s="6"/>
      <c r="E54" s="6"/>
      <c r="F54" s="6"/>
      <c r="G54" s="6"/>
      <c r="H54" s="6"/>
      <c r="I54" s="6"/>
      <c r="J54" s="6"/>
      <c r="K54" s="6"/>
      <c r="L54" s="6"/>
      <c r="M54" s="8"/>
      <c r="N54" s="8"/>
      <c r="O54" s="8"/>
      <c r="P54" s="36"/>
    </row>
    <row r="55" spans="1:16" x14ac:dyDescent="0.2">
      <c r="A55" s="28"/>
      <c r="B55" s="29" t="s">
        <v>6</v>
      </c>
      <c r="C55" s="29" t="s">
        <v>58</v>
      </c>
      <c r="D55" s="30"/>
      <c r="E55" s="30"/>
      <c r="F55" s="30"/>
      <c r="G55" s="30"/>
      <c r="H55" s="30"/>
      <c r="I55" s="30"/>
      <c r="J55" s="30"/>
      <c r="K55" s="30"/>
      <c r="L55" s="30"/>
      <c r="M55" s="8">
        <v>466722.88</v>
      </c>
      <c r="N55" s="8"/>
      <c r="O55" s="8">
        <v>466722.88</v>
      </c>
      <c r="P55" s="35"/>
    </row>
    <row r="56" spans="1:16" x14ac:dyDescent="0.2">
      <c r="A56" s="18"/>
      <c r="B56" s="10" t="s">
        <v>7</v>
      </c>
      <c r="C56" s="10" t="s">
        <v>59</v>
      </c>
      <c r="D56" s="6"/>
      <c r="E56" s="6"/>
      <c r="F56" s="6"/>
      <c r="G56" s="6"/>
      <c r="H56" s="6"/>
      <c r="I56" s="6"/>
      <c r="J56" s="6"/>
      <c r="K56" s="6"/>
      <c r="L56" s="6"/>
      <c r="M56" s="8"/>
      <c r="N56" s="8"/>
      <c r="O56" s="8"/>
      <c r="P56" s="35"/>
    </row>
    <row r="57" spans="1:16" x14ac:dyDescent="0.2">
      <c r="A57" s="61" t="s">
        <v>60</v>
      </c>
      <c r="B57" s="61"/>
      <c r="C57" s="61"/>
      <c r="D57" s="61"/>
      <c r="E57" s="4"/>
      <c r="F57" s="4"/>
      <c r="G57" s="4"/>
      <c r="H57" s="4"/>
      <c r="I57" s="4"/>
      <c r="J57" s="4"/>
      <c r="K57" s="4"/>
      <c r="L57" s="4"/>
      <c r="M57" s="9">
        <v>31595613.399999999</v>
      </c>
      <c r="N57" s="9">
        <f>N35-N39+N46-N53</f>
        <v>0</v>
      </c>
      <c r="O57" s="9">
        <v>31595613.399999999</v>
      </c>
      <c r="P57" s="35"/>
    </row>
    <row r="58" spans="1:16" x14ac:dyDescent="0.2">
      <c r="A58" s="37" t="s">
        <v>68</v>
      </c>
      <c r="M58" s="10">
        <v>0</v>
      </c>
      <c r="O58" s="10">
        <v>0</v>
      </c>
    </row>
    <row r="59" spans="1:16" x14ac:dyDescent="0.2">
      <c r="A59" s="37" t="s">
        <v>69</v>
      </c>
      <c r="M59" s="9">
        <v>31595613.399999999</v>
      </c>
      <c r="O59" s="9">
        <v>31595613.399999999</v>
      </c>
      <c r="P59" s="35"/>
    </row>
    <row r="60" spans="1:16" x14ac:dyDescent="0.2">
      <c r="A60" s="38" t="s">
        <v>70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>
        <v>8166659.46</v>
      </c>
      <c r="N60" s="11"/>
      <c r="O60" s="11">
        <v>8166659.46</v>
      </c>
    </row>
    <row r="61" spans="1:16" x14ac:dyDescent="0.2">
      <c r="A61" s="39" t="s">
        <v>71</v>
      </c>
      <c r="M61" s="12">
        <f>M57-M60</f>
        <v>23428953.939999998</v>
      </c>
      <c r="O61" s="12">
        <f>O57-O60</f>
        <v>23428953.939999998</v>
      </c>
    </row>
  </sheetData>
  <mergeCells count="14">
    <mergeCell ref="B3:C3"/>
    <mergeCell ref="A57:D57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CDD790B8-5387-40C6-878A-CCBEF2E4930A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1F757-67B7-4202-A105-F735DA6ADBDE}">
  <dimension ref="A1:P61"/>
  <sheetViews>
    <sheetView topLeftCell="A31" workbookViewId="0">
      <selection activeCell="O58" sqref="O58"/>
    </sheetView>
  </sheetViews>
  <sheetFormatPr defaultRowHeight="12.75" x14ac:dyDescent="0.2"/>
  <cols>
    <col min="1" max="1" width="5.42578125" style="14" customWidth="1"/>
    <col min="2" max="2" width="2.42578125" style="14" customWidth="1"/>
    <col min="3" max="3" width="29.42578125" style="14" customWidth="1"/>
    <col min="4" max="4" width="15.5703125" style="14" customWidth="1"/>
    <col min="5" max="5" width="12.85546875" style="14" bestFit="1" customWidth="1"/>
    <col min="6" max="6" width="15.42578125" style="14" customWidth="1"/>
    <col min="7" max="8" width="14" style="14" bestFit="1" customWidth="1"/>
    <col min="9" max="9" width="13.28515625" style="14" bestFit="1" customWidth="1"/>
    <col min="10" max="11" width="9.28515625" style="14" bestFit="1" customWidth="1"/>
    <col min="12" max="12" width="10.28515625" style="14" bestFit="1" customWidth="1"/>
    <col min="13" max="13" width="13.7109375" style="14" customWidth="1"/>
    <col min="14" max="14" width="11.140625" style="14" customWidth="1"/>
    <col min="15" max="15" width="19.42578125" style="14" customWidth="1"/>
    <col min="16" max="16384" width="9.140625" style="14"/>
  </cols>
  <sheetData>
    <row r="1" spans="1:15" x14ac:dyDescent="0.2">
      <c r="A1" s="13"/>
      <c r="C1" s="15" t="s">
        <v>80</v>
      </c>
      <c r="D1" s="62" t="s">
        <v>37</v>
      </c>
      <c r="E1" s="62" t="s">
        <v>38</v>
      </c>
      <c r="F1" s="62" t="s">
        <v>75</v>
      </c>
      <c r="G1" s="62" t="s">
        <v>74</v>
      </c>
      <c r="H1" s="62" t="s">
        <v>39</v>
      </c>
      <c r="I1" s="62" t="s">
        <v>40</v>
      </c>
      <c r="J1" s="62" t="s">
        <v>61</v>
      </c>
      <c r="K1" s="62" t="s">
        <v>66</v>
      </c>
      <c r="L1" s="62" t="s">
        <v>62</v>
      </c>
      <c r="M1" s="62" t="s">
        <v>63</v>
      </c>
      <c r="N1" s="62" t="s">
        <v>64</v>
      </c>
      <c r="O1" s="62" t="s">
        <v>65</v>
      </c>
    </row>
    <row r="2" spans="1:15" x14ac:dyDescent="0.2">
      <c r="A2" s="13"/>
      <c r="B2" s="13"/>
      <c r="C2" s="58" t="s">
        <v>67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x14ac:dyDescent="0.2">
      <c r="A3" s="13" t="s">
        <v>1</v>
      </c>
      <c r="B3" s="63" t="s">
        <v>0</v>
      </c>
      <c r="C3" s="63"/>
      <c r="D3" s="1">
        <f t="shared" ref="D3:N3" si="0">D4+D5+D6+D7+D14+D21</f>
        <v>39083779.110000007</v>
      </c>
      <c r="E3" s="1">
        <f t="shared" si="0"/>
        <v>1022199.41</v>
      </c>
      <c r="F3" s="1">
        <f t="shared" si="0"/>
        <v>111908943.98999999</v>
      </c>
      <c r="G3" s="1">
        <f t="shared" si="0"/>
        <v>329302862.45999998</v>
      </c>
      <c r="H3" s="1">
        <f t="shared" si="0"/>
        <v>547487.55000000005</v>
      </c>
      <c r="I3" s="1">
        <f t="shared" si="0"/>
        <v>15494.39</v>
      </c>
      <c r="J3" s="1">
        <f t="shared" si="0"/>
        <v>0</v>
      </c>
      <c r="K3" s="1">
        <f t="shared" si="0"/>
        <v>0</v>
      </c>
      <c r="L3" s="1">
        <f t="shared" si="0"/>
        <v>120826.62000000001</v>
      </c>
      <c r="M3" s="1">
        <f>D3+E3+F3+G3+H3+I3+J3+K3+L3</f>
        <v>482001593.52999997</v>
      </c>
      <c r="N3" s="1">
        <f t="shared" si="0"/>
        <v>0</v>
      </c>
      <c r="O3" s="1">
        <f t="shared" ref="O3:O34" si="1">M3+N3</f>
        <v>482001593.52999997</v>
      </c>
    </row>
    <row r="4" spans="1:15" x14ac:dyDescent="0.2">
      <c r="A4" s="13"/>
      <c r="B4" s="14" t="s">
        <v>2</v>
      </c>
      <c r="C4" s="14" t="s">
        <v>4</v>
      </c>
      <c r="D4" s="42">
        <v>26535741.57</v>
      </c>
      <c r="E4" s="42">
        <v>666309.9</v>
      </c>
      <c r="F4" s="42">
        <v>63700269.07</v>
      </c>
      <c r="G4" s="42">
        <v>213845904.41999999</v>
      </c>
      <c r="H4" s="42">
        <v>436001.61</v>
      </c>
      <c r="I4" s="42">
        <v>7278.46</v>
      </c>
      <c r="J4" s="42">
        <v>0</v>
      </c>
      <c r="K4" s="42">
        <v>0</v>
      </c>
      <c r="L4" s="42">
        <v>68990.78</v>
      </c>
      <c r="M4" s="2">
        <f>D4+E4+F4+G4+H4+I4+J4+K4+L4</f>
        <v>305260495.80999994</v>
      </c>
      <c r="N4" s="42">
        <v>0</v>
      </c>
      <c r="O4" s="2">
        <f t="shared" si="1"/>
        <v>305260495.80999994</v>
      </c>
    </row>
    <row r="5" spans="1:15" x14ac:dyDescent="0.2">
      <c r="A5" s="13"/>
      <c r="B5" s="14" t="s">
        <v>6</v>
      </c>
      <c r="C5" s="14" t="s">
        <v>3</v>
      </c>
      <c r="D5" s="42">
        <v>182397.64</v>
      </c>
      <c r="E5" s="42">
        <v>0</v>
      </c>
      <c r="F5" s="42">
        <v>0</v>
      </c>
      <c r="G5" s="42">
        <v>0</v>
      </c>
      <c r="H5" s="42">
        <v>0</v>
      </c>
      <c r="I5" s="42">
        <v>0</v>
      </c>
      <c r="J5" s="42">
        <v>0</v>
      </c>
      <c r="K5" s="42">
        <v>0</v>
      </c>
      <c r="L5" s="42">
        <v>0</v>
      </c>
      <c r="M5" s="2">
        <f t="shared" ref="M5:M34" si="2">D5+E5+F5+G5+H5+I5+J5+K5+L5</f>
        <v>182397.64</v>
      </c>
      <c r="N5" s="42">
        <v>0</v>
      </c>
      <c r="O5" s="2">
        <f t="shared" si="1"/>
        <v>182397.64</v>
      </c>
    </row>
    <row r="6" spans="1:15" x14ac:dyDescent="0.2">
      <c r="A6" s="13"/>
      <c r="B6" s="14" t="s">
        <v>7</v>
      </c>
      <c r="C6" s="14" t="s">
        <v>5</v>
      </c>
      <c r="D6" s="42">
        <v>1513569.03</v>
      </c>
      <c r="E6" s="42">
        <v>0</v>
      </c>
      <c r="F6" s="42">
        <v>0</v>
      </c>
      <c r="G6" s="42">
        <v>0</v>
      </c>
      <c r="H6" s="42">
        <v>0</v>
      </c>
      <c r="I6" s="42">
        <v>0</v>
      </c>
      <c r="J6" s="42">
        <v>0</v>
      </c>
      <c r="K6" s="42">
        <v>0</v>
      </c>
      <c r="L6" s="42">
        <v>0</v>
      </c>
      <c r="M6" s="2">
        <f t="shared" si="2"/>
        <v>1513569.03</v>
      </c>
      <c r="N6" s="42">
        <v>0</v>
      </c>
      <c r="O6" s="2">
        <f t="shared" si="1"/>
        <v>1513569.03</v>
      </c>
    </row>
    <row r="7" spans="1:15" x14ac:dyDescent="0.2">
      <c r="A7" s="13"/>
      <c r="B7" s="14" t="s">
        <v>8</v>
      </c>
      <c r="C7" s="14" t="s">
        <v>9</v>
      </c>
      <c r="D7" s="3">
        <f t="shared" ref="D7:L7" si="3">D8+D9+D10+D11+D12+D13</f>
        <v>2865514.97</v>
      </c>
      <c r="E7" s="3">
        <f t="shared" si="3"/>
        <v>54154.119999999995</v>
      </c>
      <c r="F7" s="3">
        <f t="shared" si="3"/>
        <v>7498108.4800000004</v>
      </c>
      <c r="G7" s="3">
        <f t="shared" si="3"/>
        <v>29536024.780000001</v>
      </c>
      <c r="H7" s="3">
        <f t="shared" si="3"/>
        <v>13041.45</v>
      </c>
      <c r="I7" s="3">
        <f t="shared" si="3"/>
        <v>5744.98</v>
      </c>
      <c r="J7" s="3">
        <f t="shared" si="3"/>
        <v>0</v>
      </c>
      <c r="K7" s="3">
        <f t="shared" si="3"/>
        <v>0</v>
      </c>
      <c r="L7" s="3">
        <f t="shared" si="3"/>
        <v>3449.38</v>
      </c>
      <c r="M7" s="3">
        <f>D7+E7+F7+G7+H7+I7+J7+K7+L7</f>
        <v>39976038.160000004</v>
      </c>
      <c r="N7" s="46">
        <v>0</v>
      </c>
      <c r="O7" s="3">
        <f t="shared" si="1"/>
        <v>39976038.160000004</v>
      </c>
    </row>
    <row r="8" spans="1:15" x14ac:dyDescent="0.2">
      <c r="A8" s="13"/>
      <c r="C8" s="14" t="s">
        <v>10</v>
      </c>
      <c r="D8" s="42">
        <v>2785738.6</v>
      </c>
      <c r="E8" s="42">
        <v>56805.77</v>
      </c>
      <c r="F8" s="42">
        <v>9278018.9199999999</v>
      </c>
      <c r="G8" s="42">
        <v>38719114.530000001</v>
      </c>
      <c r="H8" s="42">
        <v>13294.41</v>
      </c>
      <c r="I8" s="42">
        <v>9401.2199999999993</v>
      </c>
      <c r="J8" s="42">
        <v>0</v>
      </c>
      <c r="K8" s="42">
        <v>0</v>
      </c>
      <c r="L8" s="42">
        <v>3939.54</v>
      </c>
      <c r="M8" s="2">
        <f t="shared" si="2"/>
        <v>50866312.989999995</v>
      </c>
      <c r="N8" s="42">
        <v>0</v>
      </c>
      <c r="O8" s="2">
        <f t="shared" si="1"/>
        <v>50866312.989999995</v>
      </c>
    </row>
    <row r="9" spans="1:15" x14ac:dyDescent="0.2">
      <c r="A9" s="13"/>
      <c r="C9" s="14" t="s">
        <v>11</v>
      </c>
      <c r="D9" s="42">
        <v>0</v>
      </c>
      <c r="E9" s="42">
        <v>0</v>
      </c>
      <c r="F9" s="42">
        <v>653452.72</v>
      </c>
      <c r="G9" s="42">
        <v>1317198.47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2">
        <f t="shared" si="2"/>
        <v>1970651.19</v>
      </c>
      <c r="N9" s="42">
        <v>0</v>
      </c>
      <c r="O9" s="2">
        <f t="shared" si="1"/>
        <v>1970651.19</v>
      </c>
    </row>
    <row r="10" spans="1:15" x14ac:dyDescent="0.2">
      <c r="A10" s="13"/>
      <c r="C10" s="14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2">
        <f t="shared" si="2"/>
        <v>0</v>
      </c>
      <c r="N10" s="42">
        <v>0</v>
      </c>
      <c r="O10" s="2">
        <f t="shared" si="1"/>
        <v>0</v>
      </c>
    </row>
    <row r="11" spans="1:15" x14ac:dyDescent="0.2">
      <c r="A11" s="13"/>
      <c r="C11" s="14" t="s">
        <v>13</v>
      </c>
      <c r="D11" s="42"/>
      <c r="E11" s="42"/>
      <c r="F11" s="42"/>
      <c r="G11" s="42"/>
      <c r="H11" s="42"/>
      <c r="I11" s="42"/>
      <c r="J11" s="42"/>
      <c r="K11" s="42"/>
      <c r="L11" s="42"/>
      <c r="M11" s="2">
        <f t="shared" si="2"/>
        <v>0</v>
      </c>
      <c r="N11" s="42">
        <v>0</v>
      </c>
      <c r="O11" s="2">
        <f t="shared" si="1"/>
        <v>0</v>
      </c>
    </row>
    <row r="12" spans="1:15" x14ac:dyDescent="0.2">
      <c r="A12" s="13"/>
      <c r="C12" s="14" t="s">
        <v>14</v>
      </c>
      <c r="D12" s="42"/>
      <c r="E12" s="42"/>
      <c r="F12" s="42"/>
      <c r="G12" s="42"/>
      <c r="H12" s="42"/>
      <c r="I12" s="42"/>
      <c r="J12" s="42"/>
      <c r="K12" s="42"/>
      <c r="L12" s="42"/>
      <c r="M12" s="2">
        <f t="shared" si="2"/>
        <v>0</v>
      </c>
      <c r="N12" s="42">
        <v>0</v>
      </c>
      <c r="O12" s="2">
        <f t="shared" si="1"/>
        <v>0</v>
      </c>
    </row>
    <row r="13" spans="1:15" x14ac:dyDescent="0.2">
      <c r="A13" s="13"/>
      <c r="C13" s="14" t="s">
        <v>76</v>
      </c>
      <c r="D13" s="42">
        <v>79776.37</v>
      </c>
      <c r="E13" s="42">
        <v>-2651.65</v>
      </c>
      <c r="F13" s="42">
        <v>-2433363.16</v>
      </c>
      <c r="G13" s="42">
        <v>-10500288.220000001</v>
      </c>
      <c r="H13" s="42">
        <v>-252.96</v>
      </c>
      <c r="I13" s="42">
        <v>-3656.24</v>
      </c>
      <c r="J13" s="42">
        <v>0</v>
      </c>
      <c r="K13" s="42">
        <v>0</v>
      </c>
      <c r="L13" s="42">
        <v>-490.16</v>
      </c>
      <c r="M13" s="2">
        <f t="shared" si="2"/>
        <v>-12860926.020000001</v>
      </c>
      <c r="N13" s="42">
        <v>0</v>
      </c>
      <c r="O13" s="2">
        <f t="shared" si="1"/>
        <v>-12860926.020000001</v>
      </c>
    </row>
    <row r="14" spans="1:15" x14ac:dyDescent="0.2">
      <c r="A14" s="13"/>
      <c r="B14" s="14" t="s">
        <v>15</v>
      </c>
      <c r="C14" s="14" t="s">
        <v>16</v>
      </c>
      <c r="D14" s="3">
        <f t="shared" ref="D14:L14" si="4">D15+D16+D17+D18+D19+D20</f>
        <v>5730921.2000000002</v>
      </c>
      <c r="E14" s="3">
        <f t="shared" si="4"/>
        <v>74953.38</v>
      </c>
      <c r="F14" s="3">
        <f t="shared" si="4"/>
        <v>14230565.92</v>
      </c>
      <c r="G14" s="3">
        <f t="shared" si="4"/>
        <v>47209852.770000003</v>
      </c>
      <c r="H14" s="3">
        <f t="shared" si="4"/>
        <v>20513.45</v>
      </c>
      <c r="I14" s="3">
        <f t="shared" si="4"/>
        <v>297.01</v>
      </c>
      <c r="J14" s="3">
        <f t="shared" si="4"/>
        <v>0</v>
      </c>
      <c r="K14" s="3">
        <f t="shared" si="4"/>
        <v>0</v>
      </c>
      <c r="L14" s="3">
        <f t="shared" si="4"/>
        <v>1914.7099999999998</v>
      </c>
      <c r="M14" s="3">
        <f>D14+E14+F14+G14+H14+I14+J14+K14+L14</f>
        <v>67269018.440000013</v>
      </c>
      <c r="N14" s="46">
        <v>0</v>
      </c>
      <c r="O14" s="3">
        <f t="shared" si="1"/>
        <v>67269018.440000013</v>
      </c>
    </row>
    <row r="15" spans="1:15" x14ac:dyDescent="0.2">
      <c r="A15" s="13"/>
      <c r="C15" s="14" t="s">
        <v>17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1748.11</v>
      </c>
      <c r="M15" s="2">
        <f t="shared" si="2"/>
        <v>1748.11</v>
      </c>
      <c r="N15" s="42">
        <v>0</v>
      </c>
      <c r="O15" s="2">
        <f t="shared" si="1"/>
        <v>1748.11</v>
      </c>
    </row>
    <row r="16" spans="1:15" x14ac:dyDescent="0.2">
      <c r="A16" s="13"/>
      <c r="C16" s="14" t="s">
        <v>18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2">
        <f t="shared" si="2"/>
        <v>0</v>
      </c>
      <c r="N16" s="42">
        <v>0</v>
      </c>
      <c r="O16" s="2">
        <f t="shared" si="1"/>
        <v>0</v>
      </c>
    </row>
    <row r="17" spans="1:15" x14ac:dyDescent="0.2">
      <c r="A17" s="13"/>
      <c r="C17" s="14" t="s">
        <v>19</v>
      </c>
      <c r="D17" s="42"/>
      <c r="E17" s="42"/>
      <c r="F17" s="42"/>
      <c r="G17" s="42"/>
      <c r="H17" s="42"/>
      <c r="I17" s="42"/>
      <c r="J17" s="42"/>
      <c r="K17" s="42"/>
      <c r="L17" s="42"/>
      <c r="M17" s="2">
        <f t="shared" si="2"/>
        <v>0</v>
      </c>
      <c r="N17" s="42">
        <v>0</v>
      </c>
      <c r="O17" s="2">
        <f t="shared" si="1"/>
        <v>0</v>
      </c>
    </row>
    <row r="18" spans="1:15" x14ac:dyDescent="0.2">
      <c r="A18" s="13"/>
      <c r="C18" s="14" t="s">
        <v>20</v>
      </c>
      <c r="D18" s="42"/>
      <c r="E18" s="42"/>
      <c r="F18" s="42"/>
      <c r="G18" s="42"/>
      <c r="H18" s="42"/>
      <c r="I18" s="42"/>
      <c r="J18" s="42"/>
      <c r="K18" s="42"/>
      <c r="L18" s="42"/>
      <c r="M18" s="2">
        <f t="shared" si="2"/>
        <v>0</v>
      </c>
      <c r="N18" s="42">
        <v>0</v>
      </c>
      <c r="O18" s="2">
        <f t="shared" si="1"/>
        <v>0</v>
      </c>
    </row>
    <row r="19" spans="1:15" x14ac:dyDescent="0.2">
      <c r="A19" s="13"/>
      <c r="C19" s="14" t="s">
        <v>21</v>
      </c>
      <c r="D19" s="42"/>
      <c r="E19" s="42"/>
      <c r="F19" s="42"/>
      <c r="G19" s="42"/>
      <c r="H19" s="42"/>
      <c r="I19" s="42"/>
      <c r="J19" s="42"/>
      <c r="K19" s="42"/>
      <c r="L19" s="42"/>
      <c r="M19" s="2">
        <f t="shared" si="2"/>
        <v>0</v>
      </c>
      <c r="N19" s="42">
        <v>0</v>
      </c>
      <c r="O19" s="2">
        <f t="shared" si="1"/>
        <v>0</v>
      </c>
    </row>
    <row r="20" spans="1:15" x14ac:dyDescent="0.2">
      <c r="A20" s="13"/>
      <c r="C20" s="14" t="s">
        <v>72</v>
      </c>
      <c r="D20" s="42">
        <v>5730921.2000000002</v>
      </c>
      <c r="E20" s="42">
        <v>74953.38</v>
      </c>
      <c r="F20" s="42">
        <v>14230565.92</v>
      </c>
      <c r="G20" s="42">
        <v>47209852.770000003</v>
      </c>
      <c r="H20" s="42">
        <v>20513.45</v>
      </c>
      <c r="I20" s="42">
        <v>297.01</v>
      </c>
      <c r="J20" s="42">
        <v>0</v>
      </c>
      <c r="K20" s="42">
        <v>0</v>
      </c>
      <c r="L20" s="42">
        <v>166.6</v>
      </c>
      <c r="M20" s="2">
        <f t="shared" si="2"/>
        <v>67267270.330000013</v>
      </c>
      <c r="N20" s="42">
        <v>0</v>
      </c>
      <c r="O20" s="2">
        <f t="shared" si="1"/>
        <v>67267270.330000013</v>
      </c>
    </row>
    <row r="21" spans="1:15" x14ac:dyDescent="0.2">
      <c r="A21" s="13"/>
      <c r="B21" s="14" t="s">
        <v>22</v>
      </c>
      <c r="C21" s="14" t="s">
        <v>23</v>
      </c>
      <c r="D21" s="42">
        <v>2255634.7000000002</v>
      </c>
      <c r="E21" s="42">
        <v>226782.01</v>
      </c>
      <c r="F21" s="42">
        <v>26480000.52</v>
      </c>
      <c r="G21" s="42">
        <v>38711080.490000002</v>
      </c>
      <c r="H21" s="42">
        <v>77931.039999999994</v>
      </c>
      <c r="I21" s="42">
        <v>2173.94</v>
      </c>
      <c r="J21" s="42">
        <v>0</v>
      </c>
      <c r="K21" s="42">
        <v>0</v>
      </c>
      <c r="L21" s="42">
        <v>46471.75</v>
      </c>
      <c r="M21" s="2">
        <f t="shared" si="2"/>
        <v>67800074.450000003</v>
      </c>
      <c r="N21" s="42">
        <v>0</v>
      </c>
      <c r="O21" s="2">
        <f t="shared" si="1"/>
        <v>67800074.450000003</v>
      </c>
    </row>
    <row r="22" spans="1:15" x14ac:dyDescent="0.2">
      <c r="A22" s="13" t="s">
        <v>24</v>
      </c>
      <c r="C22" s="20" t="s">
        <v>25</v>
      </c>
      <c r="D22" s="3">
        <f t="shared" ref="D22:L22" si="5">D23+D24+D25+D26+D34</f>
        <v>34758150.950000003</v>
      </c>
      <c r="E22" s="3">
        <f t="shared" si="5"/>
        <v>577769.54</v>
      </c>
      <c r="F22" s="3">
        <f t="shared" si="5"/>
        <v>145846724.39999998</v>
      </c>
      <c r="G22" s="3">
        <f t="shared" si="5"/>
        <v>301950482.41999996</v>
      </c>
      <c r="H22" s="3">
        <f t="shared" si="5"/>
        <v>612358.38</v>
      </c>
      <c r="I22" s="3">
        <f t="shared" si="5"/>
        <v>3551.1899999999996</v>
      </c>
      <c r="J22" s="3">
        <f t="shared" si="5"/>
        <v>0</v>
      </c>
      <c r="K22" s="3">
        <f t="shared" si="5"/>
        <v>0</v>
      </c>
      <c r="L22" s="3">
        <f t="shared" si="5"/>
        <v>82939.08</v>
      </c>
      <c r="M22" s="3">
        <f>D22+E22+F22+G22+H22+I22+J22+K22+L22</f>
        <v>483831975.95999992</v>
      </c>
      <c r="N22" s="46"/>
      <c r="O22" s="3">
        <f t="shared" si="1"/>
        <v>483831975.95999992</v>
      </c>
    </row>
    <row r="23" spans="1:15" x14ac:dyDescent="0.2">
      <c r="A23" s="13"/>
      <c r="B23" s="14" t="s">
        <v>2</v>
      </c>
      <c r="C23" s="14" t="s">
        <v>26</v>
      </c>
      <c r="D23" s="42">
        <v>1083081.8999999999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68990.78</v>
      </c>
      <c r="M23" s="2">
        <f t="shared" si="2"/>
        <v>1152072.68</v>
      </c>
      <c r="N23" s="42">
        <v>0</v>
      </c>
      <c r="O23" s="2">
        <f t="shared" si="1"/>
        <v>1152072.68</v>
      </c>
    </row>
    <row r="24" spans="1:15" x14ac:dyDescent="0.2">
      <c r="A24" s="13"/>
      <c r="B24" s="14" t="s">
        <v>6</v>
      </c>
      <c r="C24" s="14" t="s">
        <v>27</v>
      </c>
      <c r="D24" s="42">
        <v>6692023.8399999999</v>
      </c>
      <c r="E24" s="42">
        <v>267888.09000000003</v>
      </c>
      <c r="F24" s="42">
        <v>24458196.800000001</v>
      </c>
      <c r="G24" s="42">
        <v>40832407.060000002</v>
      </c>
      <c r="H24" s="42">
        <v>139569.13</v>
      </c>
      <c r="I24" s="42">
        <v>2363.1799999999998</v>
      </c>
      <c r="J24" s="42">
        <v>0</v>
      </c>
      <c r="K24" s="42">
        <v>0</v>
      </c>
      <c r="L24" s="42">
        <v>10967.81</v>
      </c>
      <c r="M24" s="2">
        <f t="shared" si="2"/>
        <v>72403415.910000011</v>
      </c>
      <c r="N24" s="42">
        <v>0</v>
      </c>
      <c r="O24" s="2">
        <f t="shared" si="1"/>
        <v>72403415.910000011</v>
      </c>
    </row>
    <row r="25" spans="1:15" x14ac:dyDescent="0.2">
      <c r="A25" s="13"/>
      <c r="B25" s="14" t="s">
        <v>7</v>
      </c>
      <c r="C25" s="14" t="s">
        <v>28</v>
      </c>
      <c r="D25" s="42">
        <v>2260271.9900000002</v>
      </c>
      <c r="E25" s="42">
        <v>0</v>
      </c>
      <c r="F25" s="42">
        <v>77078639.430000007</v>
      </c>
      <c r="G25" s="42">
        <v>124236142.64</v>
      </c>
      <c r="H25" s="42">
        <v>8968.18</v>
      </c>
      <c r="I25" s="42">
        <v>0</v>
      </c>
      <c r="J25" s="42">
        <v>0</v>
      </c>
      <c r="K25" s="42">
        <v>0</v>
      </c>
      <c r="L25" s="42">
        <v>0</v>
      </c>
      <c r="M25" s="2">
        <f t="shared" si="2"/>
        <v>203584022.24000001</v>
      </c>
      <c r="N25" s="42">
        <v>0</v>
      </c>
      <c r="O25" s="2">
        <f t="shared" si="1"/>
        <v>203584022.24000001</v>
      </c>
    </row>
    <row r="26" spans="1:15" x14ac:dyDescent="0.2">
      <c r="A26" s="13"/>
      <c r="B26" s="14" t="s">
        <v>8</v>
      </c>
      <c r="C26" s="14" t="s">
        <v>29</v>
      </c>
      <c r="D26" s="3">
        <f t="shared" ref="D26:L26" si="6">D27+D28+D29+D30+D31+D32+D33</f>
        <v>23727268.300000001</v>
      </c>
      <c r="E26" s="3">
        <f t="shared" si="6"/>
        <v>309881.45</v>
      </c>
      <c r="F26" s="3">
        <f t="shared" si="6"/>
        <v>43625363.530000001</v>
      </c>
      <c r="G26" s="3">
        <f t="shared" si="6"/>
        <v>136197408.07999998</v>
      </c>
      <c r="H26" s="3">
        <f t="shared" si="6"/>
        <v>68195.27</v>
      </c>
      <c r="I26" s="3">
        <f t="shared" si="6"/>
        <v>1188.01</v>
      </c>
      <c r="J26" s="3">
        <f t="shared" si="6"/>
        <v>0</v>
      </c>
      <c r="K26" s="3">
        <f t="shared" si="6"/>
        <v>0</v>
      </c>
      <c r="L26" s="3">
        <f t="shared" si="6"/>
        <v>2980.49</v>
      </c>
      <c r="M26" s="3">
        <f>D26+E26+F26+G26+H26+I26+J26+K26+L26</f>
        <v>203932285.13</v>
      </c>
      <c r="N26" s="46">
        <v>0</v>
      </c>
      <c r="O26" s="3">
        <f t="shared" si="1"/>
        <v>203932285.13</v>
      </c>
    </row>
    <row r="27" spans="1:15" x14ac:dyDescent="0.2">
      <c r="A27" s="13"/>
      <c r="C27" s="14" t="s">
        <v>10</v>
      </c>
      <c r="D27" s="42">
        <v>23594820.48</v>
      </c>
      <c r="E27" s="42">
        <v>309881.45</v>
      </c>
      <c r="F27" s="42">
        <v>39716943.880000003</v>
      </c>
      <c r="G27" s="42">
        <v>131367670.02</v>
      </c>
      <c r="H27" s="42">
        <v>68195.27</v>
      </c>
      <c r="I27" s="42">
        <v>1188.01</v>
      </c>
      <c r="J27" s="42">
        <v>0</v>
      </c>
      <c r="K27" s="42">
        <v>0</v>
      </c>
      <c r="L27" s="42">
        <v>2980.49</v>
      </c>
      <c r="M27" s="2">
        <f t="shared" si="2"/>
        <v>195061679.59999999</v>
      </c>
      <c r="N27" s="42">
        <v>0</v>
      </c>
      <c r="O27" s="2">
        <f t="shared" si="1"/>
        <v>195061679.59999999</v>
      </c>
    </row>
    <row r="28" spans="1:15" x14ac:dyDescent="0.2">
      <c r="A28" s="13"/>
      <c r="C28" s="14" t="s">
        <v>11</v>
      </c>
      <c r="D28" s="42">
        <v>132447.82</v>
      </c>
      <c r="E28" s="42">
        <v>0</v>
      </c>
      <c r="F28" s="42">
        <v>3908419.65</v>
      </c>
      <c r="G28" s="42">
        <v>4829738.0599999996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2">
        <f t="shared" si="2"/>
        <v>8870605.5299999993</v>
      </c>
      <c r="N28" s="42">
        <v>0</v>
      </c>
      <c r="O28" s="2">
        <f t="shared" si="1"/>
        <v>8870605.5299999993</v>
      </c>
    </row>
    <row r="29" spans="1:15" x14ac:dyDescent="0.2">
      <c r="A29" s="13"/>
      <c r="C29" s="14" t="s">
        <v>73</v>
      </c>
      <c r="D29" s="42"/>
      <c r="E29" s="42"/>
      <c r="F29" s="42"/>
      <c r="G29" s="42"/>
      <c r="H29" s="42"/>
      <c r="I29" s="42"/>
      <c r="J29" s="42"/>
      <c r="K29" s="42"/>
      <c r="L29" s="42"/>
      <c r="M29" s="2">
        <f t="shared" si="2"/>
        <v>0</v>
      </c>
      <c r="N29" s="42">
        <v>0</v>
      </c>
      <c r="O29" s="2">
        <f t="shared" si="1"/>
        <v>0</v>
      </c>
    </row>
    <row r="30" spans="1:15" x14ac:dyDescent="0.2">
      <c r="A30" s="13"/>
      <c r="C30" s="14" t="s">
        <v>30</v>
      </c>
      <c r="D30" s="42"/>
      <c r="E30" s="42"/>
      <c r="F30" s="42"/>
      <c r="G30" s="42"/>
      <c r="H30" s="42"/>
      <c r="I30" s="42"/>
      <c r="J30" s="42"/>
      <c r="K30" s="42"/>
      <c r="L30" s="42"/>
      <c r="M30" s="2">
        <f t="shared" si="2"/>
        <v>0</v>
      </c>
      <c r="N30" s="42">
        <v>0</v>
      </c>
      <c r="O30" s="2">
        <f t="shared" si="1"/>
        <v>0</v>
      </c>
    </row>
    <row r="31" spans="1:15" x14ac:dyDescent="0.2">
      <c r="A31" s="13"/>
      <c r="C31" s="14" t="s">
        <v>31</v>
      </c>
      <c r="D31" s="42"/>
      <c r="E31" s="42"/>
      <c r="F31" s="42"/>
      <c r="G31" s="42"/>
      <c r="H31" s="42"/>
      <c r="I31" s="42"/>
      <c r="J31" s="42"/>
      <c r="K31" s="42"/>
      <c r="L31" s="42"/>
      <c r="M31" s="2">
        <f t="shared" si="2"/>
        <v>0</v>
      </c>
      <c r="N31" s="42">
        <v>0</v>
      </c>
      <c r="O31" s="2">
        <f t="shared" si="1"/>
        <v>0</v>
      </c>
    </row>
    <row r="32" spans="1:15" x14ac:dyDescent="0.2">
      <c r="A32" s="13"/>
      <c r="C32" s="14" t="s">
        <v>32</v>
      </c>
      <c r="D32" s="42"/>
      <c r="E32" s="42"/>
      <c r="F32" s="42"/>
      <c r="G32" s="42"/>
      <c r="H32" s="42"/>
      <c r="I32" s="42"/>
      <c r="J32" s="42"/>
      <c r="K32" s="42"/>
      <c r="L32" s="42"/>
      <c r="M32" s="2">
        <f t="shared" si="2"/>
        <v>0</v>
      </c>
      <c r="N32" s="42">
        <v>0</v>
      </c>
      <c r="O32" s="2">
        <f t="shared" si="1"/>
        <v>0</v>
      </c>
    </row>
    <row r="33" spans="1:16" x14ac:dyDescent="0.2">
      <c r="A33" s="13"/>
      <c r="C33" s="14" t="s">
        <v>33</v>
      </c>
      <c r="D33" s="42"/>
      <c r="E33" s="42"/>
      <c r="F33" s="42"/>
      <c r="G33" s="42"/>
      <c r="H33" s="42"/>
      <c r="I33" s="42"/>
      <c r="J33" s="42"/>
      <c r="K33" s="42"/>
      <c r="L33" s="42"/>
      <c r="M33" s="2">
        <f t="shared" si="2"/>
        <v>0</v>
      </c>
      <c r="N33" s="42">
        <v>0</v>
      </c>
      <c r="O33" s="2">
        <f t="shared" si="1"/>
        <v>0</v>
      </c>
    </row>
    <row r="34" spans="1:16" x14ac:dyDescent="0.2">
      <c r="A34" s="13"/>
      <c r="B34" s="14" t="s">
        <v>15</v>
      </c>
      <c r="C34" s="14" t="s">
        <v>34</v>
      </c>
      <c r="D34" s="42">
        <v>995504.92</v>
      </c>
      <c r="E34" s="42">
        <v>0</v>
      </c>
      <c r="F34" s="42">
        <v>684524.64</v>
      </c>
      <c r="G34" s="42">
        <v>684524.64</v>
      </c>
      <c r="H34" s="42">
        <v>395625.8</v>
      </c>
      <c r="I34" s="42">
        <v>0</v>
      </c>
      <c r="J34" s="42"/>
      <c r="K34" s="42"/>
      <c r="L34" s="42">
        <v>0</v>
      </c>
      <c r="M34" s="2">
        <f t="shared" si="2"/>
        <v>2760180</v>
      </c>
      <c r="N34" s="42">
        <v>0</v>
      </c>
      <c r="O34" s="2">
        <f t="shared" si="1"/>
        <v>2760180</v>
      </c>
    </row>
    <row r="35" spans="1:16" x14ac:dyDescent="0.2">
      <c r="A35" s="47" t="s">
        <v>35</v>
      </c>
      <c r="B35" s="43"/>
      <c r="C35" s="22" t="s">
        <v>36</v>
      </c>
      <c r="D35" s="48">
        <f t="shared" ref="D35:O35" si="7">D3-D22</f>
        <v>4325628.1600000039</v>
      </c>
      <c r="E35" s="48">
        <f t="shared" si="7"/>
        <v>444429.87</v>
      </c>
      <c r="F35" s="48">
        <f t="shared" si="7"/>
        <v>-33937780.409999982</v>
      </c>
      <c r="G35" s="48">
        <f t="shared" si="7"/>
        <v>27352380.040000021</v>
      </c>
      <c r="H35" s="48">
        <f t="shared" si="7"/>
        <v>-64870.829999999958</v>
      </c>
      <c r="I35" s="48">
        <f t="shared" si="7"/>
        <v>11943.2</v>
      </c>
      <c r="J35" s="48">
        <f t="shared" si="7"/>
        <v>0</v>
      </c>
      <c r="K35" s="48">
        <f t="shared" si="7"/>
        <v>0</v>
      </c>
      <c r="L35" s="48">
        <f t="shared" si="7"/>
        <v>37887.540000000008</v>
      </c>
      <c r="M35" s="48">
        <f t="shared" si="7"/>
        <v>-1830382.4299999475</v>
      </c>
      <c r="N35" s="48">
        <f t="shared" si="7"/>
        <v>0</v>
      </c>
      <c r="O35" s="48">
        <f t="shared" si="7"/>
        <v>-1830382.4299999475</v>
      </c>
    </row>
    <row r="36" spans="1:16" x14ac:dyDescent="0.2">
      <c r="A36" s="13"/>
      <c r="C36" s="20"/>
      <c r="D36" s="49"/>
      <c r="E36" s="49"/>
      <c r="F36" s="49"/>
      <c r="G36" s="49"/>
      <c r="H36" s="49"/>
      <c r="I36" s="49"/>
      <c r="J36" s="49"/>
      <c r="K36" s="49"/>
      <c r="L36" s="49"/>
      <c r="M36" s="5"/>
      <c r="N36" s="49"/>
      <c r="O36" s="5"/>
    </row>
    <row r="37" spans="1:16" x14ac:dyDescent="0.2">
      <c r="A37" s="13"/>
      <c r="C37" s="20"/>
      <c r="D37" s="49"/>
      <c r="E37" s="49"/>
      <c r="F37" s="49"/>
      <c r="G37" s="49"/>
      <c r="H37" s="49"/>
      <c r="I37" s="49"/>
      <c r="J37" s="49"/>
      <c r="K37" s="49"/>
      <c r="L37" s="49"/>
      <c r="M37" s="5"/>
      <c r="N37" s="49"/>
      <c r="O37" s="5"/>
    </row>
    <row r="38" spans="1:16" x14ac:dyDescent="0.2">
      <c r="A38" s="13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</row>
    <row r="39" spans="1:16" x14ac:dyDescent="0.2">
      <c r="A39" s="13" t="s">
        <v>41</v>
      </c>
      <c r="C39" s="20" t="s">
        <v>42</v>
      </c>
      <c r="D39" s="50"/>
      <c r="E39" s="50"/>
      <c r="F39" s="50"/>
      <c r="G39" s="51"/>
      <c r="H39" s="50"/>
      <c r="I39" s="50"/>
      <c r="J39" s="50"/>
      <c r="K39" s="50"/>
      <c r="L39" s="50"/>
      <c r="M39" s="7">
        <f>M40+M41+M42+M43+M44+M45</f>
        <v>35517617.579999998</v>
      </c>
      <c r="N39" s="7">
        <f>N40+N41+N42+N43+N44+N45</f>
        <v>0</v>
      </c>
      <c r="O39" s="3">
        <f>O40+O41+O42+O43+O44+O45</f>
        <v>35517617.579999998</v>
      </c>
      <c r="P39" s="59"/>
    </row>
    <row r="40" spans="1:16" x14ac:dyDescent="0.2">
      <c r="A40" s="13"/>
      <c r="B40" s="14" t="s">
        <v>2</v>
      </c>
      <c r="C40" s="14" t="s">
        <v>43</v>
      </c>
      <c r="D40" s="50"/>
      <c r="E40" s="50"/>
      <c r="F40" s="50"/>
      <c r="G40" s="51"/>
      <c r="H40" s="50"/>
      <c r="I40" s="50"/>
      <c r="J40" s="50"/>
      <c r="K40" s="50"/>
      <c r="L40" s="50"/>
      <c r="M40" s="42">
        <v>18096326.010000002</v>
      </c>
      <c r="N40" s="42"/>
      <c r="O40" s="42">
        <v>18096326.010000002</v>
      </c>
      <c r="P40" s="59"/>
    </row>
    <row r="41" spans="1:16" x14ac:dyDescent="0.2">
      <c r="A41" s="13"/>
      <c r="B41" s="14" t="s">
        <v>6</v>
      </c>
      <c r="C41" s="14" t="s">
        <v>44</v>
      </c>
      <c r="D41" s="50"/>
      <c r="E41" s="50"/>
      <c r="F41" s="50"/>
      <c r="G41" s="51"/>
      <c r="H41" s="50"/>
      <c r="I41" s="50"/>
      <c r="J41" s="50"/>
      <c r="K41" s="50"/>
      <c r="L41" s="50"/>
      <c r="M41" s="42">
        <v>8765049.6999999993</v>
      </c>
      <c r="N41" s="42"/>
      <c r="O41" s="42">
        <v>8765049.6999999993</v>
      </c>
      <c r="P41" s="59"/>
    </row>
    <row r="42" spans="1:16" x14ac:dyDescent="0.2">
      <c r="A42" s="13"/>
      <c r="B42" s="14" t="s">
        <v>7</v>
      </c>
      <c r="C42" s="14" t="s">
        <v>45</v>
      </c>
      <c r="D42" s="50"/>
      <c r="E42" s="50"/>
      <c r="F42" s="50"/>
      <c r="G42" s="51"/>
      <c r="H42" s="50"/>
      <c r="I42" s="50"/>
      <c r="J42" s="50"/>
      <c r="K42" s="50"/>
      <c r="L42" s="50"/>
      <c r="M42" s="42">
        <v>0</v>
      </c>
      <c r="N42" s="42"/>
      <c r="O42" s="42">
        <v>0</v>
      </c>
      <c r="P42" s="59"/>
    </row>
    <row r="43" spans="1:16" x14ac:dyDescent="0.2">
      <c r="A43" s="13"/>
      <c r="B43" s="14" t="s">
        <v>8</v>
      </c>
      <c r="C43" s="14" t="s">
        <v>46</v>
      </c>
      <c r="D43" s="50"/>
      <c r="E43" s="50"/>
      <c r="F43" s="50"/>
      <c r="G43" s="51"/>
      <c r="H43" s="50"/>
      <c r="I43" s="50"/>
      <c r="J43" s="50"/>
      <c r="K43" s="50"/>
      <c r="L43" s="50"/>
      <c r="M43" s="42">
        <v>904923.58</v>
      </c>
      <c r="N43" s="42"/>
      <c r="O43" s="42">
        <v>904923.58</v>
      </c>
      <c r="P43" s="59"/>
    </row>
    <row r="44" spans="1:16" x14ac:dyDescent="0.2">
      <c r="A44" s="13"/>
      <c r="B44" s="14" t="s">
        <v>15</v>
      </c>
      <c r="C44" s="14" t="s">
        <v>47</v>
      </c>
      <c r="D44" s="50"/>
      <c r="E44" s="50"/>
      <c r="F44" s="50"/>
      <c r="G44" s="51"/>
      <c r="H44" s="50"/>
      <c r="I44" s="50"/>
      <c r="J44" s="50"/>
      <c r="K44" s="50"/>
      <c r="L44" s="50"/>
      <c r="M44" s="42">
        <v>0</v>
      </c>
      <c r="N44" s="42"/>
      <c r="O44" s="42">
        <v>0</v>
      </c>
      <c r="P44" s="59"/>
    </row>
    <row r="45" spans="1:16" x14ac:dyDescent="0.2">
      <c r="A45" s="13"/>
      <c r="B45" s="14" t="s">
        <v>22</v>
      </c>
      <c r="C45" s="14" t="s">
        <v>34</v>
      </c>
      <c r="D45" s="50"/>
      <c r="E45" s="50"/>
      <c r="F45" s="50"/>
      <c r="G45" s="51"/>
      <c r="H45" s="50"/>
      <c r="I45" s="50"/>
      <c r="J45" s="50"/>
      <c r="K45" s="50"/>
      <c r="L45" s="50"/>
      <c r="M45" s="42">
        <v>7751318.29</v>
      </c>
      <c r="N45" s="42"/>
      <c r="O45" s="42">
        <v>7751318.29</v>
      </c>
      <c r="P45" s="59"/>
    </row>
    <row r="46" spans="1:16" x14ac:dyDescent="0.2">
      <c r="A46" s="13" t="s">
        <v>48</v>
      </c>
      <c r="C46" s="20" t="s">
        <v>49</v>
      </c>
      <c r="D46" s="50"/>
      <c r="E46" s="50"/>
      <c r="F46" s="50"/>
      <c r="G46" s="51"/>
      <c r="H46" s="50"/>
      <c r="I46" s="50"/>
      <c r="J46" s="50"/>
      <c r="K46" s="50"/>
      <c r="L46" s="50"/>
      <c r="M46" s="3">
        <f>M47+M48+M49+M50+M51+M52</f>
        <v>44666185.730000004</v>
      </c>
      <c r="N46" s="3">
        <f>N47+N48+N49+N50+N51+N52</f>
        <v>0</v>
      </c>
      <c r="O46" s="3">
        <v>44666185.729999997</v>
      </c>
      <c r="P46" s="59"/>
    </row>
    <row r="47" spans="1:16" x14ac:dyDescent="0.2">
      <c r="A47" s="13"/>
      <c r="B47" s="14" t="s">
        <v>2</v>
      </c>
      <c r="C47" s="14" t="s">
        <v>50</v>
      </c>
      <c r="D47" s="50"/>
      <c r="E47" s="50"/>
      <c r="F47" s="50"/>
      <c r="G47" s="50"/>
      <c r="H47" s="50"/>
      <c r="I47" s="50"/>
      <c r="J47" s="50"/>
      <c r="K47" s="50"/>
      <c r="L47" s="50"/>
      <c r="M47" s="42">
        <v>1382999.05</v>
      </c>
      <c r="N47" s="42"/>
      <c r="O47" s="42">
        <v>1382999.05</v>
      </c>
      <c r="P47" s="59"/>
    </row>
    <row r="48" spans="1:16" x14ac:dyDescent="0.2">
      <c r="A48" s="13"/>
      <c r="B48" s="14" t="s">
        <v>6</v>
      </c>
      <c r="C48" s="14" t="s">
        <v>51</v>
      </c>
      <c r="D48" s="50"/>
      <c r="E48" s="50"/>
      <c r="F48" s="50"/>
      <c r="G48" s="50"/>
      <c r="H48" s="50"/>
      <c r="I48" s="50"/>
      <c r="J48" s="50"/>
      <c r="K48" s="50"/>
      <c r="L48" s="50"/>
      <c r="M48" s="42">
        <v>0</v>
      </c>
      <c r="N48" s="42"/>
      <c r="O48" s="42">
        <v>0</v>
      </c>
      <c r="P48" s="59"/>
    </row>
    <row r="49" spans="1:16" x14ac:dyDescent="0.2">
      <c r="A49" s="13"/>
      <c r="B49" s="14" t="s">
        <v>7</v>
      </c>
      <c r="C49" s="14" t="s">
        <v>52</v>
      </c>
      <c r="D49" s="50"/>
      <c r="E49" s="50"/>
      <c r="F49" s="50"/>
      <c r="G49" s="50"/>
      <c r="H49" s="50"/>
      <c r="I49" s="50"/>
      <c r="J49" s="50"/>
      <c r="K49" s="50"/>
      <c r="L49" s="50"/>
      <c r="M49" s="42">
        <v>0</v>
      </c>
      <c r="N49" s="42"/>
      <c r="O49" s="42">
        <v>0</v>
      </c>
      <c r="P49" s="59"/>
    </row>
    <row r="50" spans="1:16" x14ac:dyDescent="0.2">
      <c r="A50" s="13"/>
      <c r="B50" s="14" t="s">
        <v>8</v>
      </c>
      <c r="C50" s="14" t="s">
        <v>53</v>
      </c>
      <c r="D50" s="50"/>
      <c r="E50" s="50"/>
      <c r="F50" s="50"/>
      <c r="G50" s="50"/>
      <c r="H50" s="50"/>
      <c r="I50" s="50"/>
      <c r="J50" s="50"/>
      <c r="K50" s="50"/>
      <c r="L50" s="50"/>
      <c r="M50" s="42">
        <v>0</v>
      </c>
      <c r="N50" s="42"/>
      <c r="O50" s="42">
        <v>0</v>
      </c>
      <c r="P50" s="59"/>
    </row>
    <row r="51" spans="1:16" x14ac:dyDescent="0.2">
      <c r="A51" s="13"/>
      <c r="B51" s="14" t="s">
        <v>15</v>
      </c>
      <c r="C51" s="14" t="s">
        <v>54</v>
      </c>
      <c r="D51" s="50"/>
      <c r="E51" s="50"/>
      <c r="F51" s="50"/>
      <c r="G51" s="50"/>
      <c r="H51" s="50"/>
      <c r="I51" s="50"/>
      <c r="J51" s="50"/>
      <c r="K51" s="50"/>
      <c r="L51" s="50"/>
      <c r="M51" s="42">
        <v>21939421.390000001</v>
      </c>
      <c r="N51" s="42"/>
      <c r="O51" s="42">
        <v>21939421.390000001</v>
      </c>
      <c r="P51" s="59"/>
    </row>
    <row r="52" spans="1:16" x14ac:dyDescent="0.2">
      <c r="A52" s="13"/>
      <c r="B52" s="14" t="s">
        <v>22</v>
      </c>
      <c r="C52" s="14" t="s">
        <v>23</v>
      </c>
      <c r="D52" s="50"/>
      <c r="E52" s="50"/>
      <c r="F52" s="50"/>
      <c r="G52" s="50"/>
      <c r="H52" s="50"/>
      <c r="I52" s="50"/>
      <c r="J52" s="50"/>
      <c r="K52" s="50"/>
      <c r="L52" s="50"/>
      <c r="M52" s="42">
        <v>21343765.289999999</v>
      </c>
      <c r="N52" s="42"/>
      <c r="O52" s="42">
        <v>21343765.289999999</v>
      </c>
      <c r="P52" s="59"/>
    </row>
    <row r="53" spans="1:16" x14ac:dyDescent="0.2">
      <c r="A53" s="13" t="s">
        <v>55</v>
      </c>
      <c r="C53" s="20" t="s">
        <v>56</v>
      </c>
      <c r="D53" s="50"/>
      <c r="E53" s="50"/>
      <c r="F53" s="50"/>
      <c r="G53" s="50"/>
      <c r="H53" s="50"/>
      <c r="I53" s="50"/>
      <c r="J53" s="50"/>
      <c r="K53" s="50"/>
      <c r="L53" s="50"/>
      <c r="M53" s="3">
        <f>M54+M55+M56</f>
        <v>16892381.440000001</v>
      </c>
      <c r="N53" s="3">
        <f>N54+N55+N56</f>
        <v>0</v>
      </c>
      <c r="O53" s="3">
        <f>O54+O55+O56</f>
        <v>16892381.440000001</v>
      </c>
      <c r="P53" s="59"/>
    </row>
    <row r="54" spans="1:16" x14ac:dyDescent="0.2">
      <c r="A54" s="13"/>
      <c r="B54" s="14" t="s">
        <v>2</v>
      </c>
      <c r="C54" s="14" t="s">
        <v>57</v>
      </c>
      <c r="D54" s="50"/>
      <c r="E54" s="50"/>
      <c r="F54" s="50"/>
      <c r="G54" s="50"/>
      <c r="H54" s="50"/>
      <c r="I54" s="50"/>
      <c r="J54" s="50"/>
      <c r="K54" s="50"/>
      <c r="L54" s="50"/>
      <c r="M54" s="42">
        <v>0</v>
      </c>
      <c r="N54" s="42"/>
      <c r="O54" s="42">
        <v>0</v>
      </c>
      <c r="P54" s="59"/>
    </row>
    <row r="55" spans="1:16" x14ac:dyDescent="0.2">
      <c r="A55" s="13"/>
      <c r="B55" s="14" t="s">
        <v>6</v>
      </c>
      <c r="C55" s="14" t="s">
        <v>58</v>
      </c>
      <c r="D55" s="50"/>
      <c r="E55" s="50"/>
      <c r="F55" s="50"/>
      <c r="G55" s="50"/>
      <c r="H55" s="50"/>
      <c r="I55" s="50"/>
      <c r="J55" s="50"/>
      <c r="K55" s="50"/>
      <c r="L55" s="50"/>
      <c r="M55" s="42">
        <v>0</v>
      </c>
      <c r="N55" s="42"/>
      <c r="O55" s="42">
        <v>0</v>
      </c>
      <c r="P55" s="59"/>
    </row>
    <row r="56" spans="1:16" x14ac:dyDescent="0.2">
      <c r="A56" s="13"/>
      <c r="B56" s="14" t="s">
        <v>7</v>
      </c>
      <c r="C56" s="14" t="s">
        <v>59</v>
      </c>
      <c r="D56" s="50"/>
      <c r="E56" s="50"/>
      <c r="F56" s="50"/>
      <c r="G56" s="50"/>
      <c r="H56" s="50"/>
      <c r="I56" s="50"/>
      <c r="J56" s="50"/>
      <c r="K56" s="50"/>
      <c r="L56" s="50"/>
      <c r="M56" s="42">
        <v>16892381.440000001</v>
      </c>
      <c r="N56" s="42"/>
      <c r="O56" s="42">
        <v>16892381.440000001</v>
      </c>
      <c r="P56" s="59"/>
    </row>
    <row r="57" spans="1:16" x14ac:dyDescent="0.2">
      <c r="A57" s="61" t="s">
        <v>60</v>
      </c>
      <c r="B57" s="61"/>
      <c r="C57" s="61"/>
      <c r="D57" s="61"/>
      <c r="E57" s="48"/>
      <c r="F57" s="48"/>
      <c r="G57" s="48"/>
      <c r="H57" s="48"/>
      <c r="I57" s="48"/>
      <c r="J57" s="48"/>
      <c r="K57" s="48"/>
      <c r="L57" s="48"/>
      <c r="M57" s="9">
        <v>-9574195.7200000007</v>
      </c>
      <c r="N57" s="9">
        <f>N35-N39+N46-N53</f>
        <v>0</v>
      </c>
      <c r="O57" s="9">
        <v>-9574195.7200000007</v>
      </c>
      <c r="P57" s="59"/>
    </row>
    <row r="58" spans="1:16" x14ac:dyDescent="0.2">
      <c r="A58" s="20" t="s">
        <v>68</v>
      </c>
      <c r="M58" s="14">
        <v>0</v>
      </c>
      <c r="O58" s="14">
        <v>0</v>
      </c>
    </row>
    <row r="59" spans="1:16" x14ac:dyDescent="0.2">
      <c r="A59" s="20" t="s">
        <v>69</v>
      </c>
      <c r="M59" s="14">
        <v>-9574195.7200000007</v>
      </c>
      <c r="O59" s="14">
        <v>-9574195.7200000007</v>
      </c>
      <c r="P59" s="59"/>
    </row>
    <row r="60" spans="1:16" x14ac:dyDescent="0.2">
      <c r="A60" s="52" t="s">
        <v>70</v>
      </c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</row>
    <row r="61" spans="1:16" x14ac:dyDescent="0.2">
      <c r="A61" s="53" t="s">
        <v>71</v>
      </c>
      <c r="M61" s="54">
        <f>M57-M60</f>
        <v>-9574195.7200000007</v>
      </c>
      <c r="O61" s="20">
        <f>M61</f>
        <v>-9574195.7200000007</v>
      </c>
    </row>
  </sheetData>
  <mergeCells count="14">
    <mergeCell ref="B3:C3"/>
    <mergeCell ref="A57:D57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F6978BA3-DAE7-44E9-9BED-0E4A9013EEA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1260E-6E0B-4208-AF4C-C92544DF5385}">
  <dimension ref="A1:P61"/>
  <sheetViews>
    <sheetView topLeftCell="A34" workbookViewId="0">
      <selection activeCell="R23" sqref="R23"/>
    </sheetView>
  </sheetViews>
  <sheetFormatPr defaultRowHeight="12.75" x14ac:dyDescent="0.2"/>
  <cols>
    <col min="1" max="1" width="5.42578125" style="14" customWidth="1"/>
    <col min="2" max="2" width="2.42578125" style="14" customWidth="1"/>
    <col min="3" max="3" width="29.42578125" style="14" customWidth="1"/>
    <col min="4" max="4" width="15.5703125" style="14" customWidth="1"/>
    <col min="5" max="5" width="12.85546875" style="14" bestFit="1" customWidth="1"/>
    <col min="6" max="6" width="14.7109375" style="14" customWidth="1"/>
    <col min="7" max="8" width="14" style="14" bestFit="1" customWidth="1"/>
    <col min="9" max="9" width="13.28515625" style="14" bestFit="1" customWidth="1"/>
    <col min="10" max="11" width="9.28515625" style="14" bestFit="1" customWidth="1"/>
    <col min="12" max="12" width="15.5703125" style="14" customWidth="1"/>
    <col min="13" max="13" width="16.5703125" style="14" customWidth="1"/>
    <col min="14" max="14" width="11.140625" style="14" customWidth="1"/>
    <col min="15" max="15" width="19.42578125" style="14" customWidth="1"/>
    <col min="16" max="16384" width="9.140625" style="14"/>
  </cols>
  <sheetData>
    <row r="1" spans="1:15" x14ac:dyDescent="0.2">
      <c r="A1" s="13"/>
      <c r="C1" s="15" t="s">
        <v>81</v>
      </c>
      <c r="D1" s="62" t="s">
        <v>37</v>
      </c>
      <c r="E1" s="62" t="s">
        <v>38</v>
      </c>
      <c r="F1" s="62" t="s">
        <v>75</v>
      </c>
      <c r="G1" s="62" t="s">
        <v>74</v>
      </c>
      <c r="H1" s="62" t="s">
        <v>39</v>
      </c>
      <c r="I1" s="62" t="s">
        <v>40</v>
      </c>
      <c r="J1" s="62" t="s">
        <v>61</v>
      </c>
      <c r="K1" s="62" t="s">
        <v>66</v>
      </c>
      <c r="L1" s="62" t="s">
        <v>62</v>
      </c>
      <c r="M1" s="62" t="s">
        <v>63</v>
      </c>
      <c r="N1" s="62" t="s">
        <v>64</v>
      </c>
      <c r="O1" s="62" t="s">
        <v>65</v>
      </c>
    </row>
    <row r="2" spans="1:15" x14ac:dyDescent="0.2">
      <c r="A2" s="13"/>
      <c r="B2" s="13"/>
      <c r="C2" s="58" t="s">
        <v>67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x14ac:dyDescent="0.2">
      <c r="A3" s="13" t="s">
        <v>1</v>
      </c>
      <c r="B3" s="63" t="s">
        <v>0</v>
      </c>
      <c r="C3" s="63"/>
      <c r="D3" s="1">
        <f t="shared" ref="D3:N3" si="0">D4+D5+D6+D7+D14+D21</f>
        <v>207753236.53999999</v>
      </c>
      <c r="E3" s="1">
        <f t="shared" si="0"/>
        <v>15602797.159999998</v>
      </c>
      <c r="F3" s="1">
        <f t="shared" si="0"/>
        <v>78763213.329999998</v>
      </c>
      <c r="G3" s="1">
        <f t="shared" si="0"/>
        <v>250202186.42000002</v>
      </c>
      <c r="H3" s="1">
        <f t="shared" si="0"/>
        <v>33976321.800000004</v>
      </c>
      <c r="I3" s="1">
        <f t="shared" si="0"/>
        <v>52967973.030000001</v>
      </c>
      <c r="J3" s="1">
        <f t="shared" si="0"/>
        <v>0</v>
      </c>
      <c r="K3" s="1">
        <f t="shared" si="0"/>
        <v>0</v>
      </c>
      <c r="L3" s="1">
        <f t="shared" si="0"/>
        <v>20734599.84</v>
      </c>
      <c r="M3" s="1">
        <f>D3+E3+F3+G3+H3+I3+J3+K3+L3</f>
        <v>660000328.12</v>
      </c>
      <c r="N3" s="1">
        <f t="shared" si="0"/>
        <v>0</v>
      </c>
      <c r="O3" s="1">
        <f t="shared" ref="O3:O34" si="1">M3+N3</f>
        <v>660000328.12</v>
      </c>
    </row>
    <row r="4" spans="1:15" x14ac:dyDescent="0.2">
      <c r="A4" s="13"/>
      <c r="B4" s="14" t="s">
        <v>2</v>
      </c>
      <c r="C4" s="14" t="s">
        <v>4</v>
      </c>
      <c r="D4" s="42">
        <v>145432616.69999999</v>
      </c>
      <c r="E4" s="42">
        <v>10512964.27</v>
      </c>
      <c r="F4" s="42">
        <v>28459063.350000001</v>
      </c>
      <c r="G4" s="42">
        <v>184745946.65000001</v>
      </c>
      <c r="H4" s="42">
        <v>23421861.25</v>
      </c>
      <c r="I4" s="42">
        <v>33167345.620000001</v>
      </c>
      <c r="J4" s="42">
        <v>0</v>
      </c>
      <c r="K4" s="42">
        <v>0</v>
      </c>
      <c r="L4" s="42">
        <v>17350170.02</v>
      </c>
      <c r="M4" s="2">
        <f>D4+E4+F4+G4+H4+I4+J4+K4+L4</f>
        <v>443089967.86000001</v>
      </c>
      <c r="N4" s="42">
        <v>0</v>
      </c>
      <c r="O4" s="2">
        <f t="shared" si="1"/>
        <v>443089967.86000001</v>
      </c>
    </row>
    <row r="5" spans="1:15" x14ac:dyDescent="0.2">
      <c r="A5" s="13"/>
      <c r="B5" s="14" t="s">
        <v>6</v>
      </c>
      <c r="C5" s="14" t="s">
        <v>3</v>
      </c>
      <c r="D5" s="42">
        <v>4528916.59</v>
      </c>
      <c r="E5" s="42">
        <v>0</v>
      </c>
      <c r="F5" s="42">
        <v>0</v>
      </c>
      <c r="G5" s="42">
        <v>0</v>
      </c>
      <c r="H5" s="42">
        <v>274237.34999999998</v>
      </c>
      <c r="I5" s="42">
        <v>702944.8</v>
      </c>
      <c r="J5" s="42">
        <v>0</v>
      </c>
      <c r="K5" s="42">
        <v>0</v>
      </c>
      <c r="L5" s="42">
        <v>0</v>
      </c>
      <c r="M5" s="2">
        <f t="shared" ref="M5:M34" si="2">D5+E5+F5+G5+H5+I5+J5+K5+L5</f>
        <v>5506098.7399999993</v>
      </c>
      <c r="N5" s="42">
        <v>0</v>
      </c>
      <c r="O5" s="2">
        <f t="shared" si="1"/>
        <v>5506098.7399999993</v>
      </c>
    </row>
    <row r="6" spans="1:15" x14ac:dyDescent="0.2">
      <c r="A6" s="13"/>
      <c r="B6" s="14" t="s">
        <v>7</v>
      </c>
      <c r="C6" s="14" t="s">
        <v>5</v>
      </c>
      <c r="D6" s="42">
        <v>3110006.49</v>
      </c>
      <c r="E6" s="42">
        <v>0</v>
      </c>
      <c r="F6" s="42">
        <v>0</v>
      </c>
      <c r="G6" s="42">
        <v>0</v>
      </c>
      <c r="H6" s="42">
        <v>0</v>
      </c>
      <c r="I6" s="42">
        <v>630684.79</v>
      </c>
      <c r="J6" s="42">
        <v>0</v>
      </c>
      <c r="K6" s="42">
        <v>0</v>
      </c>
      <c r="L6" s="42">
        <v>0</v>
      </c>
      <c r="M6" s="2">
        <f t="shared" si="2"/>
        <v>3740691.2800000003</v>
      </c>
      <c r="N6" s="42">
        <v>0</v>
      </c>
      <c r="O6" s="2">
        <f t="shared" si="1"/>
        <v>3740691.2800000003</v>
      </c>
    </row>
    <row r="7" spans="1:15" x14ac:dyDescent="0.2">
      <c r="A7" s="13"/>
      <c r="B7" s="14" t="s">
        <v>8</v>
      </c>
      <c r="C7" s="14" t="s">
        <v>9</v>
      </c>
      <c r="D7" s="3">
        <f t="shared" ref="D7:L7" si="3">D8+D9+D10+D11+D12+D13</f>
        <v>40978521.379999995</v>
      </c>
      <c r="E7" s="3">
        <f t="shared" si="3"/>
        <v>3197137</v>
      </c>
      <c r="F7" s="3">
        <f t="shared" si="3"/>
        <v>44937930.25</v>
      </c>
      <c r="G7" s="3">
        <f t="shared" si="3"/>
        <v>56907742.149999991</v>
      </c>
      <c r="H7" s="3">
        <f t="shared" si="3"/>
        <v>8158581.2999999998</v>
      </c>
      <c r="I7" s="3">
        <f t="shared" si="3"/>
        <v>16374793.66</v>
      </c>
      <c r="J7" s="3">
        <f t="shared" si="3"/>
        <v>0</v>
      </c>
      <c r="K7" s="3">
        <f t="shared" si="3"/>
        <v>0</v>
      </c>
      <c r="L7" s="3">
        <f t="shared" si="3"/>
        <v>3371622.39</v>
      </c>
      <c r="M7" s="3">
        <f>D7+E7+F7+G7+H7+I7+J7+K7+L7</f>
        <v>173926328.12999997</v>
      </c>
      <c r="N7" s="46">
        <v>0</v>
      </c>
      <c r="O7" s="3">
        <f t="shared" si="1"/>
        <v>173926328.12999997</v>
      </c>
    </row>
    <row r="8" spans="1:15" x14ac:dyDescent="0.2">
      <c r="A8" s="13"/>
      <c r="C8" s="14" t="s">
        <v>10</v>
      </c>
      <c r="D8" s="42">
        <v>35499579.689999998</v>
      </c>
      <c r="E8" s="42">
        <v>1570430.98</v>
      </c>
      <c r="F8" s="42">
        <v>8236281.3700000001</v>
      </c>
      <c r="G8" s="42">
        <v>58673972.32</v>
      </c>
      <c r="H8" s="42">
        <v>4973408.3099999996</v>
      </c>
      <c r="I8" s="42">
        <v>8728501.3399999999</v>
      </c>
      <c r="J8" s="42">
        <v>0</v>
      </c>
      <c r="K8" s="42">
        <v>0</v>
      </c>
      <c r="L8" s="42">
        <v>3248055.97</v>
      </c>
      <c r="M8" s="2">
        <f t="shared" si="2"/>
        <v>120930229.97999999</v>
      </c>
      <c r="N8" s="42">
        <v>0</v>
      </c>
      <c r="O8" s="2">
        <f t="shared" si="1"/>
        <v>120930229.97999999</v>
      </c>
    </row>
    <row r="9" spans="1:15" x14ac:dyDescent="0.2">
      <c r="A9" s="13"/>
      <c r="C9" s="14" t="s">
        <v>11</v>
      </c>
      <c r="D9" s="42">
        <v>9229768.5700000003</v>
      </c>
      <c r="E9" s="42">
        <v>1832732.12</v>
      </c>
      <c r="F9" s="42">
        <v>38756073.420000002</v>
      </c>
      <c r="G9" s="42">
        <v>13141762.92</v>
      </c>
      <c r="H9" s="42">
        <v>4101424.29</v>
      </c>
      <c r="I9" s="42">
        <v>7814222.5899999999</v>
      </c>
      <c r="J9" s="42">
        <v>0</v>
      </c>
      <c r="K9" s="42">
        <v>0</v>
      </c>
      <c r="L9" s="42">
        <v>699084.71</v>
      </c>
      <c r="M9" s="2">
        <f t="shared" si="2"/>
        <v>75575068.61999999</v>
      </c>
      <c r="N9" s="42">
        <v>0</v>
      </c>
      <c r="O9" s="2">
        <f t="shared" si="1"/>
        <v>75575068.61999999</v>
      </c>
    </row>
    <row r="10" spans="1:15" x14ac:dyDescent="0.2">
      <c r="A10" s="13"/>
      <c r="C10" s="14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2">
        <f t="shared" si="2"/>
        <v>0</v>
      </c>
      <c r="N10" s="42">
        <v>0</v>
      </c>
      <c r="O10" s="2">
        <f t="shared" si="1"/>
        <v>0</v>
      </c>
    </row>
    <row r="11" spans="1:15" x14ac:dyDescent="0.2">
      <c r="A11" s="13"/>
      <c r="C11" s="14" t="s">
        <v>13</v>
      </c>
      <c r="D11" s="42"/>
      <c r="E11" s="42"/>
      <c r="F11" s="42"/>
      <c r="G11" s="42"/>
      <c r="H11" s="42"/>
      <c r="I11" s="42"/>
      <c r="J11" s="42"/>
      <c r="K11" s="42"/>
      <c r="L11" s="42"/>
      <c r="M11" s="2">
        <f t="shared" si="2"/>
        <v>0</v>
      </c>
      <c r="N11" s="42">
        <v>0</v>
      </c>
      <c r="O11" s="2">
        <f t="shared" si="1"/>
        <v>0</v>
      </c>
    </row>
    <row r="12" spans="1:15" x14ac:dyDescent="0.2">
      <c r="A12" s="13"/>
      <c r="C12" s="14" t="s">
        <v>14</v>
      </c>
      <c r="D12" s="42"/>
      <c r="E12" s="42"/>
      <c r="F12" s="42"/>
      <c r="G12" s="42"/>
      <c r="H12" s="42"/>
      <c r="I12" s="42"/>
      <c r="J12" s="42"/>
      <c r="K12" s="42"/>
      <c r="L12" s="42"/>
      <c r="M12" s="2">
        <f t="shared" si="2"/>
        <v>0</v>
      </c>
      <c r="N12" s="42">
        <v>0</v>
      </c>
      <c r="O12" s="2">
        <f t="shared" si="1"/>
        <v>0</v>
      </c>
    </row>
    <row r="13" spans="1:15" x14ac:dyDescent="0.2">
      <c r="A13" s="13"/>
      <c r="C13" s="14" t="s">
        <v>76</v>
      </c>
      <c r="D13" s="42">
        <v>-3750826.88</v>
      </c>
      <c r="E13" s="42">
        <v>-206026.1</v>
      </c>
      <c r="F13" s="42">
        <v>-2054424.54</v>
      </c>
      <c r="G13" s="42">
        <v>-14907993.09</v>
      </c>
      <c r="H13" s="42">
        <v>-916251.3</v>
      </c>
      <c r="I13" s="42">
        <v>-167930.27</v>
      </c>
      <c r="J13" s="42">
        <v>0</v>
      </c>
      <c r="K13" s="42">
        <v>0</v>
      </c>
      <c r="L13" s="42">
        <v>-575518.29</v>
      </c>
      <c r="M13" s="2">
        <f t="shared" si="2"/>
        <v>-22578970.469999999</v>
      </c>
      <c r="N13" s="42">
        <v>0</v>
      </c>
      <c r="O13" s="2">
        <f t="shared" si="1"/>
        <v>-22578970.469999999</v>
      </c>
    </row>
    <row r="14" spans="1:15" x14ac:dyDescent="0.2">
      <c r="A14" s="13"/>
      <c r="B14" s="14" t="s">
        <v>15</v>
      </c>
      <c r="C14" s="14" t="s">
        <v>16</v>
      </c>
      <c r="D14" s="3">
        <f t="shared" ref="D14:L14" si="4">D15+D16+D17+D18+D19+D20</f>
        <v>13484813.809999999</v>
      </c>
      <c r="E14" s="3">
        <f t="shared" si="4"/>
        <v>42789.2</v>
      </c>
      <c r="F14" s="3">
        <f t="shared" si="4"/>
        <v>3846.68</v>
      </c>
      <c r="G14" s="3">
        <f t="shared" si="4"/>
        <v>-54.66</v>
      </c>
      <c r="H14" s="3">
        <f t="shared" si="4"/>
        <v>2102088.5</v>
      </c>
      <c r="I14" s="3">
        <f t="shared" si="4"/>
        <v>2092204.16</v>
      </c>
      <c r="J14" s="3">
        <f t="shared" si="4"/>
        <v>0</v>
      </c>
      <c r="K14" s="3">
        <f t="shared" si="4"/>
        <v>0</v>
      </c>
      <c r="L14" s="3">
        <f t="shared" si="4"/>
        <v>12807.43</v>
      </c>
      <c r="M14" s="3">
        <f>D14+E14+F14+G14+H14+I14+J14+K14+L14</f>
        <v>17738495.119999997</v>
      </c>
      <c r="N14" s="46">
        <v>0</v>
      </c>
      <c r="O14" s="3">
        <f t="shared" si="1"/>
        <v>17738495.119999997</v>
      </c>
    </row>
    <row r="15" spans="1:15" x14ac:dyDescent="0.2">
      <c r="A15" s="13"/>
      <c r="C15" s="14" t="s">
        <v>17</v>
      </c>
      <c r="D15" s="42">
        <v>9646103.3200000003</v>
      </c>
      <c r="E15" s="42">
        <v>169.38</v>
      </c>
      <c r="F15" s="42">
        <v>0</v>
      </c>
      <c r="G15" s="42">
        <v>0</v>
      </c>
      <c r="H15" s="42">
        <v>1658166.95</v>
      </c>
      <c r="I15" s="42">
        <v>1497481.15</v>
      </c>
      <c r="J15" s="42">
        <v>0</v>
      </c>
      <c r="K15" s="42">
        <v>0</v>
      </c>
      <c r="L15" s="42">
        <v>12807.43</v>
      </c>
      <c r="M15" s="2">
        <f t="shared" si="2"/>
        <v>12814728.23</v>
      </c>
      <c r="N15" s="42">
        <v>0</v>
      </c>
      <c r="O15" s="2">
        <f t="shared" si="1"/>
        <v>12814728.23</v>
      </c>
    </row>
    <row r="16" spans="1:15" x14ac:dyDescent="0.2">
      <c r="A16" s="13"/>
      <c r="C16" s="14" t="s">
        <v>18</v>
      </c>
      <c r="D16" s="42">
        <v>5234644.6100000003</v>
      </c>
      <c r="E16" s="42">
        <v>42619.82</v>
      </c>
      <c r="F16" s="42">
        <v>3846.68</v>
      </c>
      <c r="G16" s="42">
        <v>-54.66</v>
      </c>
      <c r="H16" s="42">
        <v>577354.46</v>
      </c>
      <c r="I16" s="42">
        <v>972295.96</v>
      </c>
      <c r="J16" s="42">
        <v>0</v>
      </c>
      <c r="K16" s="42">
        <v>0</v>
      </c>
      <c r="L16" s="42">
        <v>0</v>
      </c>
      <c r="M16" s="2">
        <f t="shared" si="2"/>
        <v>6830706.8700000001</v>
      </c>
      <c r="N16" s="42">
        <v>0</v>
      </c>
      <c r="O16" s="2">
        <f t="shared" si="1"/>
        <v>6830706.8700000001</v>
      </c>
    </row>
    <row r="17" spans="1:15" x14ac:dyDescent="0.2">
      <c r="A17" s="13"/>
      <c r="C17" s="14" t="s">
        <v>19</v>
      </c>
      <c r="D17" s="42"/>
      <c r="E17" s="42">
        <v>0</v>
      </c>
      <c r="F17" s="42">
        <v>0</v>
      </c>
      <c r="G17" s="42">
        <v>0</v>
      </c>
      <c r="H17" s="42"/>
      <c r="I17" s="42"/>
      <c r="J17" s="42">
        <v>0</v>
      </c>
      <c r="K17" s="42">
        <v>0</v>
      </c>
      <c r="L17" s="42">
        <v>0</v>
      </c>
      <c r="M17" s="2">
        <f t="shared" si="2"/>
        <v>0</v>
      </c>
      <c r="N17" s="42">
        <v>0</v>
      </c>
      <c r="O17" s="2">
        <f t="shared" si="1"/>
        <v>0</v>
      </c>
    </row>
    <row r="18" spans="1:15" x14ac:dyDescent="0.2">
      <c r="A18" s="13"/>
      <c r="C18" s="14" t="s">
        <v>20</v>
      </c>
      <c r="D18" s="42"/>
      <c r="E18" s="42"/>
      <c r="F18" s="42"/>
      <c r="G18" s="42"/>
      <c r="H18" s="42"/>
      <c r="I18" s="42"/>
      <c r="J18" s="42"/>
      <c r="K18" s="42"/>
      <c r="L18" s="42"/>
      <c r="M18" s="2">
        <f t="shared" si="2"/>
        <v>0</v>
      </c>
      <c r="N18" s="42">
        <v>0</v>
      </c>
      <c r="O18" s="2">
        <f t="shared" si="1"/>
        <v>0</v>
      </c>
    </row>
    <row r="19" spans="1:15" x14ac:dyDescent="0.2">
      <c r="A19" s="13"/>
      <c r="C19" s="14" t="s">
        <v>21</v>
      </c>
      <c r="D19" s="42"/>
      <c r="E19" s="42"/>
      <c r="F19" s="42"/>
      <c r="G19" s="42"/>
      <c r="H19" s="42"/>
      <c r="I19" s="42"/>
      <c r="J19" s="42"/>
      <c r="K19" s="42"/>
      <c r="L19" s="42"/>
      <c r="M19" s="2">
        <f t="shared" si="2"/>
        <v>0</v>
      </c>
      <c r="N19" s="42">
        <v>0</v>
      </c>
      <c r="O19" s="2">
        <f t="shared" si="1"/>
        <v>0</v>
      </c>
    </row>
    <row r="20" spans="1:15" x14ac:dyDescent="0.2">
      <c r="A20" s="13"/>
      <c r="C20" s="14" t="s">
        <v>72</v>
      </c>
      <c r="D20" s="42">
        <v>-1395934.12</v>
      </c>
      <c r="E20" s="42">
        <v>0</v>
      </c>
      <c r="F20" s="42">
        <v>0</v>
      </c>
      <c r="G20" s="42">
        <v>0</v>
      </c>
      <c r="H20" s="42">
        <v>-133432.91</v>
      </c>
      <c r="I20" s="42">
        <v>-377572.95</v>
      </c>
      <c r="J20" s="42">
        <v>0</v>
      </c>
      <c r="K20" s="42">
        <v>0</v>
      </c>
      <c r="L20" s="42">
        <v>0</v>
      </c>
      <c r="M20" s="2">
        <f t="shared" si="2"/>
        <v>-1906939.98</v>
      </c>
      <c r="N20" s="42">
        <v>0</v>
      </c>
      <c r="O20" s="2">
        <f t="shared" si="1"/>
        <v>-1906939.98</v>
      </c>
    </row>
    <row r="21" spans="1:15" x14ac:dyDescent="0.2">
      <c r="A21" s="13"/>
      <c r="B21" s="14" t="s">
        <v>22</v>
      </c>
      <c r="C21" s="14" t="s">
        <v>23</v>
      </c>
      <c r="D21" s="42">
        <v>218361.57</v>
      </c>
      <c r="E21" s="42">
        <v>1849906.69</v>
      </c>
      <c r="F21" s="42">
        <v>5362373.05</v>
      </c>
      <c r="G21" s="42">
        <v>8548552.2799999993</v>
      </c>
      <c r="H21" s="42">
        <v>19553.400000000001</v>
      </c>
      <c r="I21" s="42">
        <v>0</v>
      </c>
      <c r="J21" s="42">
        <v>0</v>
      </c>
      <c r="K21" s="42">
        <v>0</v>
      </c>
      <c r="L21" s="42">
        <v>0</v>
      </c>
      <c r="M21" s="2">
        <f t="shared" si="2"/>
        <v>15998746.99</v>
      </c>
      <c r="N21" s="42">
        <v>0</v>
      </c>
      <c r="O21" s="2">
        <f t="shared" si="1"/>
        <v>15998746.99</v>
      </c>
    </row>
    <row r="22" spans="1:15" x14ac:dyDescent="0.2">
      <c r="A22" s="13" t="s">
        <v>24</v>
      </c>
      <c r="C22" s="20" t="s">
        <v>25</v>
      </c>
      <c r="D22" s="3">
        <f t="shared" ref="D22:L22" si="5">D23+D24+D25+D26+D34</f>
        <v>170316939.5</v>
      </c>
      <c r="E22" s="3">
        <f t="shared" si="5"/>
        <v>9383091.4199999999</v>
      </c>
      <c r="F22" s="3">
        <f t="shared" si="5"/>
        <v>91527510.099999994</v>
      </c>
      <c r="G22" s="3">
        <f t="shared" si="5"/>
        <v>235012635.34000003</v>
      </c>
      <c r="H22" s="3">
        <f t="shared" si="5"/>
        <v>27662608.309999995</v>
      </c>
      <c r="I22" s="3">
        <f t="shared" si="5"/>
        <v>55475010.840000004</v>
      </c>
      <c r="J22" s="3">
        <f t="shared" si="5"/>
        <v>0</v>
      </c>
      <c r="K22" s="3">
        <f t="shared" si="5"/>
        <v>0</v>
      </c>
      <c r="L22" s="3">
        <f t="shared" si="5"/>
        <v>17928349.050000001</v>
      </c>
      <c r="M22" s="3">
        <f>D22+E22+F22+G22+H22+I22+J22+K22+L22</f>
        <v>607306144.55999994</v>
      </c>
      <c r="N22" s="46"/>
      <c r="O22" s="3">
        <f t="shared" si="1"/>
        <v>607306144.55999994</v>
      </c>
    </row>
    <row r="23" spans="1:15" x14ac:dyDescent="0.2">
      <c r="A23" s="13"/>
      <c r="B23" s="14" t="s">
        <v>2</v>
      </c>
      <c r="C23" s="14" t="s">
        <v>26</v>
      </c>
      <c r="D23" s="42">
        <v>38620703.350000001</v>
      </c>
      <c r="E23" s="42">
        <v>571423.92000000004</v>
      </c>
      <c r="F23" s="42">
        <v>0</v>
      </c>
      <c r="G23" s="42">
        <v>5124032.1500000004</v>
      </c>
      <c r="H23" s="42">
        <v>5578365.29</v>
      </c>
      <c r="I23" s="42">
        <v>3434893.53</v>
      </c>
      <c r="J23" s="42">
        <v>0</v>
      </c>
      <c r="K23" s="42">
        <v>0</v>
      </c>
      <c r="L23" s="42">
        <v>105266.72</v>
      </c>
      <c r="M23" s="2">
        <f t="shared" si="2"/>
        <v>53434684.960000001</v>
      </c>
      <c r="N23" s="42">
        <v>0</v>
      </c>
      <c r="O23" s="2">
        <f t="shared" si="1"/>
        <v>53434684.960000001</v>
      </c>
    </row>
    <row r="24" spans="1:15" x14ac:dyDescent="0.2">
      <c r="A24" s="13"/>
      <c r="B24" s="14" t="s">
        <v>6</v>
      </c>
      <c r="C24" s="14" t="s">
        <v>27</v>
      </c>
      <c r="D24" s="42">
        <v>21701330.48</v>
      </c>
      <c r="E24" s="42">
        <v>2216134.7200000002</v>
      </c>
      <c r="F24" s="42">
        <v>7088462.5499999998</v>
      </c>
      <c r="G24" s="42">
        <v>63470865.810000002</v>
      </c>
      <c r="H24" s="42">
        <v>3678579.17</v>
      </c>
      <c r="I24" s="42">
        <v>4048200.42</v>
      </c>
      <c r="J24" s="42">
        <v>0</v>
      </c>
      <c r="K24" s="42">
        <v>0</v>
      </c>
      <c r="L24" s="42">
        <v>2403551.5099999998</v>
      </c>
      <c r="M24" s="2">
        <f t="shared" si="2"/>
        <v>104607124.66000001</v>
      </c>
      <c r="N24" s="42">
        <v>0</v>
      </c>
      <c r="O24" s="2">
        <f t="shared" si="1"/>
        <v>104607124.66000001</v>
      </c>
    </row>
    <row r="25" spans="1:15" x14ac:dyDescent="0.2">
      <c r="A25" s="13"/>
      <c r="B25" s="14" t="s">
        <v>7</v>
      </c>
      <c r="C25" s="14" t="s">
        <v>28</v>
      </c>
      <c r="D25" s="42">
        <v>14593054.08</v>
      </c>
      <c r="E25" s="42">
        <v>1622531.68</v>
      </c>
      <c r="F25" s="42">
        <v>29581842.68</v>
      </c>
      <c r="G25" s="42">
        <v>74107285.510000005</v>
      </c>
      <c r="H25" s="42">
        <v>2765732.79</v>
      </c>
      <c r="I25" s="42">
        <v>12485788.220000001</v>
      </c>
      <c r="J25" s="42">
        <v>0</v>
      </c>
      <c r="K25" s="42">
        <v>0</v>
      </c>
      <c r="L25" s="42">
        <v>5482085.2999999998</v>
      </c>
      <c r="M25" s="2">
        <f t="shared" si="2"/>
        <v>140638320.26000002</v>
      </c>
      <c r="N25" s="42">
        <v>0</v>
      </c>
      <c r="O25" s="2">
        <f t="shared" si="1"/>
        <v>140638320.26000002</v>
      </c>
    </row>
    <row r="26" spans="1:15" x14ac:dyDescent="0.2">
      <c r="A26" s="13"/>
      <c r="B26" s="14" t="s">
        <v>8</v>
      </c>
      <c r="C26" s="14" t="s">
        <v>29</v>
      </c>
      <c r="D26" s="3">
        <f t="shared" ref="D26:L26" si="6">D27+D28+D29+D30+D31+D32+D33</f>
        <v>94895017.089999989</v>
      </c>
      <c r="E26" s="3">
        <f t="shared" si="6"/>
        <v>4973001.0999999996</v>
      </c>
      <c r="F26" s="3">
        <f t="shared" si="6"/>
        <v>54857204.870000005</v>
      </c>
      <c r="G26" s="3">
        <f t="shared" si="6"/>
        <v>88730826.090000004</v>
      </c>
      <c r="H26" s="3">
        <f t="shared" si="6"/>
        <v>15639931.059999997</v>
      </c>
      <c r="I26" s="3">
        <f t="shared" si="6"/>
        <v>35506128.670000002</v>
      </c>
      <c r="J26" s="3">
        <f t="shared" si="6"/>
        <v>0</v>
      </c>
      <c r="K26" s="3">
        <f t="shared" si="6"/>
        <v>0</v>
      </c>
      <c r="L26" s="3">
        <f t="shared" si="6"/>
        <v>9922270.8499999996</v>
      </c>
      <c r="M26" s="3">
        <f>D26+E26+F26+G26+H26+I26+J26+K26+L26</f>
        <v>304524379.73000002</v>
      </c>
      <c r="N26" s="46">
        <v>0</v>
      </c>
      <c r="O26" s="3">
        <f t="shared" si="1"/>
        <v>304524379.73000002</v>
      </c>
    </row>
    <row r="27" spans="1:15" x14ac:dyDescent="0.2">
      <c r="A27" s="13"/>
      <c r="C27" s="14" t="s">
        <v>10</v>
      </c>
      <c r="D27" s="42">
        <v>82532942.799999997</v>
      </c>
      <c r="E27" s="42">
        <v>2642750.19</v>
      </c>
      <c r="F27" s="42">
        <v>16373506.26</v>
      </c>
      <c r="G27" s="42">
        <v>104780597.59</v>
      </c>
      <c r="H27" s="42">
        <v>12065547.619999999</v>
      </c>
      <c r="I27" s="42">
        <v>18077695.170000002</v>
      </c>
      <c r="J27" s="42">
        <v>0</v>
      </c>
      <c r="K27" s="42">
        <v>0</v>
      </c>
      <c r="L27" s="42">
        <v>10744220.619999999</v>
      </c>
      <c r="M27" s="2">
        <f t="shared" si="2"/>
        <v>247217260.25</v>
      </c>
      <c r="N27" s="42">
        <v>0</v>
      </c>
      <c r="O27" s="2">
        <f t="shared" si="1"/>
        <v>247217260.25</v>
      </c>
    </row>
    <row r="28" spans="1:15" x14ac:dyDescent="0.2">
      <c r="A28" s="13"/>
      <c r="C28" s="14" t="s">
        <v>11</v>
      </c>
      <c r="D28" s="42">
        <v>25710820.02</v>
      </c>
      <c r="E28" s="42">
        <v>2706247.49</v>
      </c>
      <c r="F28" s="42">
        <v>42493456.090000004</v>
      </c>
      <c r="G28" s="42">
        <v>18083759.73</v>
      </c>
      <c r="H28" s="42">
        <v>5455894.9299999997</v>
      </c>
      <c r="I28" s="42">
        <v>19707129.190000001</v>
      </c>
      <c r="J28" s="42">
        <v>0</v>
      </c>
      <c r="K28" s="42">
        <v>0</v>
      </c>
      <c r="L28" s="42">
        <v>571659.84</v>
      </c>
      <c r="M28" s="2">
        <f t="shared" si="2"/>
        <v>114728967.28999999</v>
      </c>
      <c r="N28" s="42">
        <v>0</v>
      </c>
      <c r="O28" s="2">
        <f t="shared" si="1"/>
        <v>114728967.28999999</v>
      </c>
    </row>
    <row r="29" spans="1:15" x14ac:dyDescent="0.2">
      <c r="A29" s="13"/>
      <c r="C29" s="14" t="s">
        <v>73</v>
      </c>
      <c r="D29" s="42">
        <v>-13348745.73</v>
      </c>
      <c r="E29" s="42">
        <v>-375996.58</v>
      </c>
      <c r="F29" s="42">
        <v>-4009757.48</v>
      </c>
      <c r="G29" s="42">
        <v>-34133531.229999997</v>
      </c>
      <c r="H29" s="42">
        <v>-1881511.49</v>
      </c>
      <c r="I29" s="42">
        <v>-2278695.69</v>
      </c>
      <c r="J29" s="42">
        <v>0</v>
      </c>
      <c r="K29" s="42">
        <v>0</v>
      </c>
      <c r="L29" s="42">
        <v>-1393609.61</v>
      </c>
      <c r="M29" s="2">
        <f t="shared" si="2"/>
        <v>-57421847.809999995</v>
      </c>
      <c r="N29" s="42">
        <v>0</v>
      </c>
      <c r="O29" s="2">
        <f t="shared" si="1"/>
        <v>-57421847.809999995</v>
      </c>
    </row>
    <row r="30" spans="1:15" x14ac:dyDescent="0.2">
      <c r="A30" s="13"/>
      <c r="C30" s="14" t="s">
        <v>30</v>
      </c>
      <c r="D30" s="42"/>
      <c r="E30" s="42"/>
      <c r="F30" s="42"/>
      <c r="G30" s="42"/>
      <c r="H30" s="42"/>
      <c r="I30" s="42"/>
      <c r="J30" s="42"/>
      <c r="K30" s="42"/>
      <c r="L30" s="42"/>
      <c r="M30" s="2">
        <f t="shared" si="2"/>
        <v>0</v>
      </c>
      <c r="N30" s="42">
        <v>0</v>
      </c>
      <c r="O30" s="2">
        <f t="shared" si="1"/>
        <v>0</v>
      </c>
    </row>
    <row r="31" spans="1:15" x14ac:dyDescent="0.2">
      <c r="A31" s="13"/>
      <c r="C31" s="14" t="s">
        <v>31</v>
      </c>
      <c r="D31" s="42"/>
      <c r="E31" s="42"/>
      <c r="F31" s="42"/>
      <c r="G31" s="42"/>
      <c r="H31" s="42"/>
      <c r="I31" s="42"/>
      <c r="J31" s="42"/>
      <c r="K31" s="42"/>
      <c r="L31" s="42"/>
      <c r="M31" s="2">
        <f t="shared" si="2"/>
        <v>0</v>
      </c>
      <c r="N31" s="42">
        <v>0</v>
      </c>
      <c r="O31" s="2">
        <f t="shared" si="1"/>
        <v>0</v>
      </c>
    </row>
    <row r="32" spans="1:15" x14ac:dyDescent="0.2">
      <c r="A32" s="13"/>
      <c r="C32" s="14" t="s">
        <v>32</v>
      </c>
      <c r="D32" s="42"/>
      <c r="E32" s="42"/>
      <c r="F32" s="42"/>
      <c r="G32" s="42"/>
      <c r="H32" s="42"/>
      <c r="I32" s="42"/>
      <c r="J32" s="42"/>
      <c r="K32" s="42"/>
      <c r="L32" s="42"/>
      <c r="M32" s="2">
        <f t="shared" si="2"/>
        <v>0</v>
      </c>
      <c r="N32" s="42">
        <v>0</v>
      </c>
      <c r="O32" s="2">
        <f t="shared" si="1"/>
        <v>0</v>
      </c>
    </row>
    <row r="33" spans="1:16" x14ac:dyDescent="0.2">
      <c r="A33" s="13"/>
      <c r="C33" s="14" t="s">
        <v>33</v>
      </c>
      <c r="D33" s="42">
        <v>0</v>
      </c>
      <c r="E33" s="42"/>
      <c r="F33" s="42"/>
      <c r="G33" s="42"/>
      <c r="H33" s="42"/>
      <c r="I33" s="42"/>
      <c r="J33" s="42"/>
      <c r="K33" s="42"/>
      <c r="L33" s="42"/>
      <c r="M33" s="2">
        <f t="shared" si="2"/>
        <v>0</v>
      </c>
      <c r="N33" s="42">
        <v>0</v>
      </c>
      <c r="O33" s="2">
        <f t="shared" si="1"/>
        <v>0</v>
      </c>
    </row>
    <row r="34" spans="1:16" x14ac:dyDescent="0.2">
      <c r="A34" s="13"/>
      <c r="B34" s="14" t="s">
        <v>15</v>
      </c>
      <c r="C34" s="14" t="s">
        <v>34</v>
      </c>
      <c r="D34" s="42">
        <v>506834.5</v>
      </c>
      <c r="E34" s="42">
        <v>0</v>
      </c>
      <c r="F34" s="42">
        <v>0</v>
      </c>
      <c r="G34" s="42">
        <v>3579625.78</v>
      </c>
      <c r="H34" s="42">
        <v>0</v>
      </c>
      <c r="I34" s="42">
        <v>0</v>
      </c>
      <c r="J34" s="42">
        <v>0</v>
      </c>
      <c r="K34" s="42">
        <v>0</v>
      </c>
      <c r="L34" s="42">
        <v>15174.67</v>
      </c>
      <c r="M34" s="2">
        <f t="shared" si="2"/>
        <v>4101634.9499999997</v>
      </c>
      <c r="N34" s="42">
        <v>0</v>
      </c>
      <c r="O34" s="2">
        <f t="shared" si="1"/>
        <v>4101634.9499999997</v>
      </c>
    </row>
    <row r="35" spans="1:16" x14ac:dyDescent="0.2">
      <c r="A35" s="47" t="s">
        <v>35</v>
      </c>
      <c r="B35" s="43"/>
      <c r="C35" s="22" t="s">
        <v>36</v>
      </c>
      <c r="D35" s="48">
        <f t="shared" ref="D35:O35" si="7">D3-D22</f>
        <v>37436297.039999992</v>
      </c>
      <c r="E35" s="48">
        <f t="shared" si="7"/>
        <v>6219705.7399999984</v>
      </c>
      <c r="F35" s="48">
        <f t="shared" si="7"/>
        <v>-12764296.769999996</v>
      </c>
      <c r="G35" s="48">
        <f t="shared" si="7"/>
        <v>15189551.079999983</v>
      </c>
      <c r="H35" s="48">
        <f t="shared" si="7"/>
        <v>6313713.4900000095</v>
      </c>
      <c r="I35" s="48">
        <f t="shared" si="7"/>
        <v>-2507037.8100000024</v>
      </c>
      <c r="J35" s="48">
        <f t="shared" si="7"/>
        <v>0</v>
      </c>
      <c r="K35" s="48">
        <f t="shared" si="7"/>
        <v>0</v>
      </c>
      <c r="L35" s="48">
        <f t="shared" si="7"/>
        <v>2806250.7899999991</v>
      </c>
      <c r="M35" s="48">
        <f t="shared" si="7"/>
        <v>52694183.560000062</v>
      </c>
      <c r="N35" s="48">
        <f t="shared" si="7"/>
        <v>0</v>
      </c>
      <c r="O35" s="48">
        <f t="shared" si="7"/>
        <v>52694183.560000062</v>
      </c>
    </row>
    <row r="36" spans="1:16" x14ac:dyDescent="0.2">
      <c r="A36" s="13"/>
      <c r="C36" s="20"/>
      <c r="D36" s="49"/>
      <c r="E36" s="49"/>
      <c r="F36" s="49"/>
      <c r="G36" s="49"/>
      <c r="H36" s="49"/>
      <c r="I36" s="49"/>
      <c r="J36" s="49"/>
      <c r="K36" s="49"/>
      <c r="L36" s="49"/>
      <c r="M36" s="5"/>
      <c r="N36" s="49"/>
      <c r="O36" s="5"/>
    </row>
    <row r="37" spans="1:16" x14ac:dyDescent="0.2">
      <c r="A37" s="13"/>
      <c r="C37" s="20"/>
      <c r="D37" s="49"/>
      <c r="E37" s="49"/>
      <c r="F37" s="49"/>
      <c r="G37" s="49"/>
      <c r="H37" s="49"/>
      <c r="I37" s="49"/>
      <c r="J37" s="49"/>
      <c r="K37" s="49"/>
      <c r="L37" s="49"/>
      <c r="M37" s="5"/>
      <c r="N37" s="49"/>
      <c r="O37" s="5"/>
    </row>
    <row r="38" spans="1:16" x14ac:dyDescent="0.2">
      <c r="A38" s="13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</row>
    <row r="39" spans="1:16" x14ac:dyDescent="0.2">
      <c r="A39" s="13" t="s">
        <v>41</v>
      </c>
      <c r="C39" s="20" t="s">
        <v>42</v>
      </c>
      <c r="D39" s="50"/>
      <c r="E39" s="50"/>
      <c r="F39" s="50"/>
      <c r="G39" s="51"/>
      <c r="H39" s="50"/>
      <c r="I39" s="50"/>
      <c r="J39" s="50"/>
      <c r="K39" s="50"/>
      <c r="L39" s="50"/>
      <c r="M39" s="7">
        <f>M40+M41+M42+M43+M44+M45</f>
        <v>25751677.009999998</v>
      </c>
      <c r="N39" s="7">
        <f>N40+N41+N42+N43+N44+N45</f>
        <v>0</v>
      </c>
      <c r="O39" s="3">
        <f>O40+O41+O42+O43+O44+O45</f>
        <v>25751677.009999998</v>
      </c>
      <c r="P39" s="59"/>
    </row>
    <row r="40" spans="1:16" x14ac:dyDescent="0.2">
      <c r="A40" s="13"/>
      <c r="B40" s="14" t="s">
        <v>2</v>
      </c>
      <c r="C40" s="14" t="s">
        <v>43</v>
      </c>
      <c r="D40" s="50"/>
      <c r="E40" s="50"/>
      <c r="F40" s="50"/>
      <c r="G40" s="51"/>
      <c r="H40" s="50"/>
      <c r="I40" s="50"/>
      <c r="J40" s="50"/>
      <c r="K40" s="50"/>
      <c r="L40" s="50"/>
      <c r="M40" s="42">
        <v>18122561.629999999</v>
      </c>
      <c r="N40" s="42"/>
      <c r="O40" s="42">
        <v>18122561.629999999</v>
      </c>
      <c r="P40" s="59"/>
    </row>
    <row r="41" spans="1:16" x14ac:dyDescent="0.2">
      <c r="A41" s="13"/>
      <c r="B41" s="14" t="s">
        <v>6</v>
      </c>
      <c r="C41" s="14" t="s">
        <v>44</v>
      </c>
      <c r="D41" s="50"/>
      <c r="E41" s="50"/>
      <c r="F41" s="50"/>
      <c r="G41" s="51"/>
      <c r="H41" s="50"/>
      <c r="I41" s="50"/>
      <c r="J41" s="50"/>
      <c r="K41" s="50"/>
      <c r="L41" s="50"/>
      <c r="M41" s="42">
        <v>4188020.02</v>
      </c>
      <c r="N41" s="42"/>
      <c r="O41" s="42">
        <v>4188020.02</v>
      </c>
      <c r="P41" s="59"/>
    </row>
    <row r="42" spans="1:16" x14ac:dyDescent="0.2">
      <c r="A42" s="13"/>
      <c r="B42" s="14" t="s">
        <v>7</v>
      </c>
      <c r="C42" s="14" t="s">
        <v>45</v>
      </c>
      <c r="D42" s="50"/>
      <c r="E42" s="50"/>
      <c r="F42" s="50"/>
      <c r="G42" s="51"/>
      <c r="H42" s="50"/>
      <c r="I42" s="50"/>
      <c r="J42" s="50"/>
      <c r="K42" s="50"/>
      <c r="L42" s="50"/>
      <c r="M42" s="42">
        <v>470915.76</v>
      </c>
      <c r="N42" s="42"/>
      <c r="O42" s="42">
        <v>470915.76</v>
      </c>
      <c r="P42" s="59"/>
    </row>
    <row r="43" spans="1:16" x14ac:dyDescent="0.2">
      <c r="A43" s="13"/>
      <c r="B43" s="14" t="s">
        <v>8</v>
      </c>
      <c r="C43" s="14" t="s">
        <v>46</v>
      </c>
      <c r="D43" s="50"/>
      <c r="E43" s="50"/>
      <c r="F43" s="50"/>
      <c r="G43" s="51"/>
      <c r="H43" s="50"/>
      <c r="I43" s="50"/>
      <c r="J43" s="50"/>
      <c r="K43" s="50"/>
      <c r="L43" s="50"/>
      <c r="M43" s="42">
        <v>948067.61</v>
      </c>
      <c r="N43" s="42"/>
      <c r="O43" s="42">
        <v>948067.61</v>
      </c>
      <c r="P43" s="59"/>
    </row>
    <row r="44" spans="1:16" x14ac:dyDescent="0.2">
      <c r="A44" s="13"/>
      <c r="B44" s="14" t="s">
        <v>15</v>
      </c>
      <c r="C44" s="14" t="s">
        <v>47</v>
      </c>
      <c r="D44" s="50"/>
      <c r="E44" s="50"/>
      <c r="F44" s="50"/>
      <c r="G44" s="51"/>
      <c r="H44" s="50"/>
      <c r="I44" s="50"/>
      <c r="J44" s="50"/>
      <c r="K44" s="50"/>
      <c r="L44" s="50"/>
      <c r="M44" s="42">
        <v>1849429.43</v>
      </c>
      <c r="N44" s="42"/>
      <c r="O44" s="42">
        <v>1849429.43</v>
      </c>
      <c r="P44" s="59"/>
    </row>
    <row r="45" spans="1:16" x14ac:dyDescent="0.2">
      <c r="A45" s="13"/>
      <c r="B45" s="14" t="s">
        <v>22</v>
      </c>
      <c r="C45" s="14" t="s">
        <v>34</v>
      </c>
      <c r="D45" s="50"/>
      <c r="E45" s="50"/>
      <c r="F45" s="50"/>
      <c r="G45" s="51"/>
      <c r="H45" s="50"/>
      <c r="I45" s="50"/>
      <c r="J45" s="50"/>
      <c r="K45" s="50"/>
      <c r="L45" s="50"/>
      <c r="M45" s="42">
        <v>172682.56</v>
      </c>
      <c r="N45" s="42"/>
      <c r="O45" s="42">
        <v>172682.56</v>
      </c>
      <c r="P45" s="59"/>
    </row>
    <row r="46" spans="1:16" x14ac:dyDescent="0.2">
      <c r="A46" s="13" t="s">
        <v>48</v>
      </c>
      <c r="C46" s="20" t="s">
        <v>49</v>
      </c>
      <c r="D46" s="50"/>
      <c r="E46" s="50"/>
      <c r="F46" s="50"/>
      <c r="G46" s="51"/>
      <c r="H46" s="50"/>
      <c r="I46" s="50"/>
      <c r="J46" s="50"/>
      <c r="K46" s="50"/>
      <c r="L46" s="50"/>
      <c r="M46" s="3">
        <f>M47+M48+M49+M50+M51+M52</f>
        <v>38368992.25</v>
      </c>
      <c r="N46" s="3">
        <f>N47+N48+N49+N50+N51+N52</f>
        <v>0</v>
      </c>
      <c r="O46" s="3">
        <f>O47+O48+O49+O50+O51+O52</f>
        <v>38368992.25</v>
      </c>
      <c r="P46" s="59"/>
    </row>
    <row r="47" spans="1:16" x14ac:dyDescent="0.2">
      <c r="A47" s="13"/>
      <c r="B47" s="14" t="s">
        <v>2</v>
      </c>
      <c r="C47" s="14" t="s">
        <v>50</v>
      </c>
      <c r="D47" s="50"/>
      <c r="E47" s="50"/>
      <c r="F47" s="50"/>
      <c r="G47" s="50"/>
      <c r="H47" s="50"/>
      <c r="I47" s="50"/>
      <c r="J47" s="50"/>
      <c r="K47" s="50"/>
      <c r="L47" s="50"/>
      <c r="M47" s="42">
        <v>26406484.02</v>
      </c>
      <c r="N47" s="42"/>
      <c r="O47" s="42">
        <v>26406484.02</v>
      </c>
      <c r="P47" s="59"/>
    </row>
    <row r="48" spans="1:16" x14ac:dyDescent="0.2">
      <c r="A48" s="13"/>
      <c r="B48" s="14" t="s">
        <v>6</v>
      </c>
      <c r="C48" s="14" t="s">
        <v>51</v>
      </c>
      <c r="D48" s="50"/>
      <c r="E48" s="50"/>
      <c r="F48" s="50"/>
      <c r="G48" s="50"/>
      <c r="H48" s="50"/>
      <c r="I48" s="50"/>
      <c r="J48" s="50"/>
      <c r="K48" s="50"/>
      <c r="L48" s="50"/>
      <c r="M48" s="42">
        <v>0</v>
      </c>
      <c r="N48" s="42"/>
      <c r="O48" s="42">
        <v>0</v>
      </c>
      <c r="P48" s="59"/>
    </row>
    <row r="49" spans="1:16" x14ac:dyDescent="0.2">
      <c r="A49" s="13"/>
      <c r="B49" s="14" t="s">
        <v>7</v>
      </c>
      <c r="C49" s="14" t="s">
        <v>52</v>
      </c>
      <c r="D49" s="50"/>
      <c r="E49" s="50"/>
      <c r="F49" s="50"/>
      <c r="G49" s="50"/>
      <c r="H49" s="50"/>
      <c r="I49" s="50"/>
      <c r="J49" s="50"/>
      <c r="K49" s="50"/>
      <c r="L49" s="50"/>
      <c r="M49" s="42">
        <v>0</v>
      </c>
      <c r="N49" s="42"/>
      <c r="O49" s="42">
        <v>0</v>
      </c>
      <c r="P49" s="59"/>
    </row>
    <row r="50" spans="1:16" x14ac:dyDescent="0.2">
      <c r="A50" s="13"/>
      <c r="B50" s="14" t="s">
        <v>8</v>
      </c>
      <c r="C50" s="14" t="s">
        <v>53</v>
      </c>
      <c r="D50" s="50"/>
      <c r="E50" s="50"/>
      <c r="F50" s="50"/>
      <c r="G50" s="50"/>
      <c r="H50" s="50"/>
      <c r="I50" s="50"/>
      <c r="J50" s="50"/>
      <c r="K50" s="50"/>
      <c r="L50" s="50"/>
      <c r="M50" s="42">
        <v>0</v>
      </c>
      <c r="N50" s="42"/>
      <c r="O50" s="42">
        <v>0</v>
      </c>
      <c r="P50" s="59"/>
    </row>
    <row r="51" spans="1:16" x14ac:dyDescent="0.2">
      <c r="A51" s="13"/>
      <c r="B51" s="14" t="s">
        <v>15</v>
      </c>
      <c r="C51" s="14" t="s">
        <v>54</v>
      </c>
      <c r="D51" s="50"/>
      <c r="E51" s="50"/>
      <c r="F51" s="50"/>
      <c r="G51" s="50"/>
      <c r="H51" s="50"/>
      <c r="I51" s="50"/>
      <c r="J51" s="50"/>
      <c r="K51" s="50"/>
      <c r="L51" s="50"/>
      <c r="M51" s="42">
        <v>11962508.23</v>
      </c>
      <c r="N51" s="42"/>
      <c r="O51" s="42">
        <v>11962508.23</v>
      </c>
      <c r="P51" s="59"/>
    </row>
    <row r="52" spans="1:16" x14ac:dyDescent="0.2">
      <c r="A52" s="13"/>
      <c r="B52" s="14" t="s">
        <v>22</v>
      </c>
      <c r="C52" s="14" t="s">
        <v>23</v>
      </c>
      <c r="D52" s="50"/>
      <c r="E52" s="50"/>
      <c r="F52" s="50"/>
      <c r="G52" s="50"/>
      <c r="H52" s="50"/>
      <c r="I52" s="50"/>
      <c r="J52" s="50"/>
      <c r="K52" s="50"/>
      <c r="L52" s="50"/>
      <c r="M52" s="42">
        <v>0</v>
      </c>
      <c r="N52" s="42"/>
      <c r="O52" s="42">
        <v>0</v>
      </c>
      <c r="P52" s="59"/>
    </row>
    <row r="53" spans="1:16" x14ac:dyDescent="0.2">
      <c r="A53" s="13" t="s">
        <v>55</v>
      </c>
      <c r="C53" s="20" t="s">
        <v>56</v>
      </c>
      <c r="D53" s="50"/>
      <c r="E53" s="50"/>
      <c r="F53" s="50"/>
      <c r="G53" s="50"/>
      <c r="H53" s="50"/>
      <c r="I53" s="50"/>
      <c r="J53" s="50"/>
      <c r="K53" s="50"/>
      <c r="L53" s="50"/>
      <c r="M53" s="3">
        <f>M54+M55+M56</f>
        <v>-10968.339999999997</v>
      </c>
      <c r="N53" s="3">
        <f>N54+N55+N56</f>
        <v>0</v>
      </c>
      <c r="O53" s="3">
        <f>O54+O55+O56</f>
        <v>-10968.339999999997</v>
      </c>
      <c r="P53" s="59"/>
    </row>
    <row r="54" spans="1:16" x14ac:dyDescent="0.2">
      <c r="A54" s="13"/>
      <c r="B54" s="14" t="s">
        <v>2</v>
      </c>
      <c r="C54" s="14" t="s">
        <v>57</v>
      </c>
      <c r="D54" s="50"/>
      <c r="E54" s="50"/>
      <c r="F54" s="50"/>
      <c r="G54" s="50"/>
      <c r="H54" s="50"/>
      <c r="I54" s="50"/>
      <c r="J54" s="50"/>
      <c r="K54" s="50"/>
      <c r="L54" s="50"/>
      <c r="M54" s="42">
        <v>52047.79</v>
      </c>
      <c r="N54" s="42"/>
      <c r="O54" s="42">
        <v>52047.79</v>
      </c>
      <c r="P54" s="59"/>
    </row>
    <row r="55" spans="1:16" x14ac:dyDescent="0.2">
      <c r="A55" s="13"/>
      <c r="B55" s="14" t="s">
        <v>6</v>
      </c>
      <c r="C55" s="14" t="s">
        <v>58</v>
      </c>
      <c r="D55" s="50"/>
      <c r="E55" s="50"/>
      <c r="F55" s="50"/>
      <c r="G55" s="50"/>
      <c r="H55" s="50"/>
      <c r="I55" s="50"/>
      <c r="J55" s="50"/>
      <c r="K55" s="50"/>
      <c r="L55" s="50"/>
      <c r="M55" s="42">
        <v>0</v>
      </c>
      <c r="N55" s="42"/>
      <c r="O55" s="42">
        <v>0</v>
      </c>
      <c r="P55" s="59"/>
    </row>
    <row r="56" spans="1:16" x14ac:dyDescent="0.2">
      <c r="A56" s="13"/>
      <c r="B56" s="14" t="s">
        <v>7</v>
      </c>
      <c r="C56" s="14" t="s">
        <v>59</v>
      </c>
      <c r="D56" s="50"/>
      <c r="E56" s="50"/>
      <c r="F56" s="50"/>
      <c r="G56" s="50"/>
      <c r="H56" s="50"/>
      <c r="I56" s="50"/>
      <c r="J56" s="50"/>
      <c r="K56" s="50"/>
      <c r="L56" s="50"/>
      <c r="M56" s="42">
        <v>-63016.13</v>
      </c>
      <c r="N56" s="42"/>
      <c r="O56" s="42">
        <v>-63016.13</v>
      </c>
      <c r="P56" s="59"/>
    </row>
    <row r="57" spans="1:16" x14ac:dyDescent="0.2">
      <c r="A57" s="61" t="s">
        <v>60</v>
      </c>
      <c r="B57" s="61"/>
      <c r="C57" s="61"/>
      <c r="D57" s="61"/>
      <c r="E57" s="48"/>
      <c r="F57" s="48"/>
      <c r="G57" s="48"/>
      <c r="H57" s="48"/>
      <c r="I57" s="48"/>
      <c r="J57" s="48"/>
      <c r="K57" s="48"/>
      <c r="L57" s="48"/>
      <c r="M57" s="9">
        <v>65322467.640000001</v>
      </c>
      <c r="N57" s="9">
        <f>N35-N39+N46-N53</f>
        <v>0</v>
      </c>
      <c r="O57" s="9">
        <v>65322467.640000001</v>
      </c>
      <c r="P57" s="59"/>
    </row>
    <row r="58" spans="1:16" x14ac:dyDescent="0.2">
      <c r="A58" s="20" t="s">
        <v>68</v>
      </c>
      <c r="M58" s="14">
        <v>0</v>
      </c>
      <c r="O58" s="14">
        <v>0</v>
      </c>
    </row>
    <row r="59" spans="1:16" x14ac:dyDescent="0.2">
      <c r="A59" s="20" t="s">
        <v>69</v>
      </c>
      <c r="M59" s="14">
        <v>65322467.640000001</v>
      </c>
      <c r="O59" s="14">
        <v>65322467.640000001</v>
      </c>
      <c r="P59" s="59"/>
    </row>
    <row r="60" spans="1:16" x14ac:dyDescent="0.2">
      <c r="A60" s="52" t="s">
        <v>70</v>
      </c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>
        <v>9211261.7400000002</v>
      </c>
      <c r="N60" s="43"/>
      <c r="O60" s="43">
        <v>9211261.7400000002</v>
      </c>
    </row>
    <row r="61" spans="1:16" x14ac:dyDescent="0.2">
      <c r="A61" s="53" t="s">
        <v>71</v>
      </c>
      <c r="M61" s="54">
        <f>M57-M60</f>
        <v>56111205.899999999</v>
      </c>
      <c r="O61" s="20">
        <f>M61</f>
        <v>56111205.899999999</v>
      </c>
    </row>
  </sheetData>
  <mergeCells count="14">
    <mergeCell ref="B3:C3"/>
    <mergeCell ref="A57:D57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63307116-9E3E-4791-B13E-1F9F5EDD3587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30CA8-5A02-4906-A0B8-0A22BA2BC980}">
  <dimension ref="A1:P61"/>
  <sheetViews>
    <sheetView topLeftCell="A25" workbookViewId="0">
      <selection activeCell="M58" sqref="M58"/>
    </sheetView>
  </sheetViews>
  <sheetFormatPr defaultRowHeight="12.75" x14ac:dyDescent="0.2"/>
  <cols>
    <col min="1" max="1" width="5.42578125" style="10" customWidth="1"/>
    <col min="2" max="2" width="2.42578125" style="10" customWidth="1"/>
    <col min="3" max="3" width="29.42578125" style="10" customWidth="1"/>
    <col min="4" max="4" width="15.5703125" style="10" customWidth="1"/>
    <col min="5" max="5" width="12.85546875" style="10" bestFit="1" customWidth="1"/>
    <col min="6" max="6" width="15.5703125" style="10" customWidth="1"/>
    <col min="7" max="8" width="14" style="10" bestFit="1" customWidth="1"/>
    <col min="9" max="9" width="13.28515625" style="10" bestFit="1" customWidth="1"/>
    <col min="10" max="11" width="9.28515625" style="10" bestFit="1" customWidth="1"/>
    <col min="12" max="12" width="10.28515625" style="10" bestFit="1" customWidth="1"/>
    <col min="13" max="13" width="13.7109375" style="10" customWidth="1"/>
    <col min="14" max="14" width="11.140625" style="10" customWidth="1"/>
    <col min="15" max="15" width="19.42578125" style="10" customWidth="1"/>
    <col min="16" max="16384" width="9.140625" style="10"/>
  </cols>
  <sheetData>
    <row r="1" spans="1:15" s="14" customFormat="1" x14ac:dyDescent="0.2">
      <c r="A1" s="13"/>
      <c r="C1" s="15" t="s">
        <v>82</v>
      </c>
      <c r="D1" s="62" t="s">
        <v>37</v>
      </c>
      <c r="E1" s="62" t="s">
        <v>38</v>
      </c>
      <c r="F1" s="62" t="s">
        <v>75</v>
      </c>
      <c r="G1" s="62" t="s">
        <v>74</v>
      </c>
      <c r="H1" s="62" t="s">
        <v>39</v>
      </c>
      <c r="I1" s="62" t="s">
        <v>40</v>
      </c>
      <c r="J1" s="62" t="s">
        <v>61</v>
      </c>
      <c r="K1" s="62" t="s">
        <v>66</v>
      </c>
      <c r="L1" s="62" t="s">
        <v>62</v>
      </c>
      <c r="M1" s="62" t="s">
        <v>63</v>
      </c>
      <c r="N1" s="62" t="s">
        <v>64</v>
      </c>
      <c r="O1" s="62" t="s">
        <v>65</v>
      </c>
    </row>
    <row r="2" spans="1:15" s="14" customFormat="1" x14ac:dyDescent="0.2">
      <c r="A2" s="13"/>
      <c r="B2" s="13"/>
      <c r="C2" s="33" t="s">
        <v>67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s="17" customFormat="1" x14ac:dyDescent="0.2">
      <c r="A3" s="13" t="s">
        <v>1</v>
      </c>
      <c r="B3" s="63" t="s">
        <v>0</v>
      </c>
      <c r="C3" s="63"/>
      <c r="D3" s="1">
        <f t="shared" ref="D3:N3" si="0">D4+D5+D6+D7+D14+D21</f>
        <v>241311489.20999998</v>
      </c>
      <c r="E3" s="1">
        <f t="shared" si="0"/>
        <v>2116655.67</v>
      </c>
      <c r="F3" s="1">
        <f t="shared" si="0"/>
        <v>49968228.95000001</v>
      </c>
      <c r="G3" s="1">
        <f t="shared" si="0"/>
        <v>158003012.17000002</v>
      </c>
      <c r="H3" s="1">
        <f t="shared" si="0"/>
        <v>19624294.459999997</v>
      </c>
      <c r="I3" s="1">
        <f t="shared" si="0"/>
        <v>5921893.7800000012</v>
      </c>
      <c r="J3" s="1">
        <f t="shared" si="0"/>
        <v>0</v>
      </c>
      <c r="K3" s="1">
        <f t="shared" si="0"/>
        <v>0</v>
      </c>
      <c r="L3" s="1">
        <f t="shared" si="0"/>
        <v>15575.27</v>
      </c>
      <c r="M3" s="1">
        <f>D3+E3+F3+G3+H3+I3+J3+K3+L3</f>
        <v>476961149.50999999</v>
      </c>
      <c r="N3" s="1">
        <f t="shared" si="0"/>
        <v>0</v>
      </c>
      <c r="O3" s="1">
        <f t="shared" ref="O3:O34" si="1">M3+N3</f>
        <v>476961149.50999999</v>
      </c>
    </row>
    <row r="4" spans="1:15" x14ac:dyDescent="0.2">
      <c r="A4" s="16"/>
      <c r="B4" s="17" t="s">
        <v>2</v>
      </c>
      <c r="C4" s="17" t="s">
        <v>4</v>
      </c>
      <c r="D4" s="8">
        <v>170746484.86000001</v>
      </c>
      <c r="E4" s="8">
        <v>1662802.71</v>
      </c>
      <c r="F4" s="8">
        <v>35130032.840000004</v>
      </c>
      <c r="G4" s="8">
        <v>118466246.56999999</v>
      </c>
      <c r="H4" s="8">
        <v>16677547.07</v>
      </c>
      <c r="I4" s="8">
        <v>3547343.98</v>
      </c>
      <c r="J4" s="34"/>
      <c r="K4" s="34"/>
      <c r="L4" s="8">
        <v>15573.75</v>
      </c>
      <c r="M4" s="2">
        <f>D4+E4+F4+G4+H4+I4+J4+K4+L4</f>
        <v>346246031.78000003</v>
      </c>
      <c r="N4" s="8">
        <v>0</v>
      </c>
      <c r="O4" s="2">
        <f t="shared" si="1"/>
        <v>346246031.78000003</v>
      </c>
    </row>
    <row r="5" spans="1:15" x14ac:dyDescent="0.2">
      <c r="A5" s="18"/>
      <c r="B5" s="10" t="s">
        <v>6</v>
      </c>
      <c r="C5" s="10" t="s">
        <v>3</v>
      </c>
      <c r="D5" s="8">
        <v>110</v>
      </c>
      <c r="E5" s="8"/>
      <c r="F5" s="8"/>
      <c r="G5" s="8"/>
      <c r="H5" s="8">
        <v>520.66999999999996</v>
      </c>
      <c r="I5" s="8"/>
      <c r="J5" s="8"/>
      <c r="K5" s="8"/>
      <c r="L5" s="8"/>
      <c r="M5" s="2">
        <f t="shared" ref="M5:M34" si="2">D5+E5+F5+G5+H5+I5+J5+K5+L5</f>
        <v>630.66999999999996</v>
      </c>
      <c r="N5" s="8">
        <v>0</v>
      </c>
      <c r="O5" s="2">
        <f t="shared" si="1"/>
        <v>630.66999999999996</v>
      </c>
    </row>
    <row r="6" spans="1:15" x14ac:dyDescent="0.2">
      <c r="A6" s="18"/>
      <c r="B6" s="10" t="s">
        <v>7</v>
      </c>
      <c r="C6" s="10" t="s">
        <v>5</v>
      </c>
      <c r="D6" s="8"/>
      <c r="E6" s="8"/>
      <c r="F6" s="8"/>
      <c r="G6" s="8"/>
      <c r="H6" s="8"/>
      <c r="I6" s="8"/>
      <c r="J6" s="8"/>
      <c r="K6" s="8"/>
      <c r="L6" s="8"/>
      <c r="M6" s="2">
        <f t="shared" si="2"/>
        <v>0</v>
      </c>
      <c r="N6" s="8">
        <v>0</v>
      </c>
      <c r="O6" s="2">
        <f t="shared" si="1"/>
        <v>0</v>
      </c>
    </row>
    <row r="7" spans="1:15" x14ac:dyDescent="0.2">
      <c r="A7" s="18"/>
      <c r="B7" s="10" t="s">
        <v>8</v>
      </c>
      <c r="C7" s="10" t="s">
        <v>9</v>
      </c>
      <c r="D7" s="3">
        <f t="shared" ref="D7:L7" si="3">D8+D9+D10+D11+D12+D13</f>
        <v>26862696.140000001</v>
      </c>
      <c r="E7" s="3">
        <f t="shared" si="3"/>
        <v>212025.42</v>
      </c>
      <c r="F7" s="3">
        <f t="shared" si="3"/>
        <v>11068102.210000001</v>
      </c>
      <c r="G7" s="3">
        <f t="shared" si="3"/>
        <v>30131449.710000001</v>
      </c>
      <c r="H7" s="3">
        <f t="shared" si="3"/>
        <v>1803832.89</v>
      </c>
      <c r="I7" s="3">
        <f t="shared" si="3"/>
        <v>1813164.75</v>
      </c>
      <c r="J7" s="3">
        <f t="shared" si="3"/>
        <v>0</v>
      </c>
      <c r="K7" s="3">
        <f t="shared" si="3"/>
        <v>0</v>
      </c>
      <c r="L7" s="3">
        <f t="shared" si="3"/>
        <v>0</v>
      </c>
      <c r="M7" s="3">
        <f>D7+E7+F7+G7+H7+I7+J7+K7+L7</f>
        <v>71891271.120000005</v>
      </c>
      <c r="N7" s="19">
        <v>0</v>
      </c>
      <c r="O7" s="3">
        <f t="shared" si="1"/>
        <v>71891271.120000005</v>
      </c>
    </row>
    <row r="8" spans="1:15" x14ac:dyDescent="0.2">
      <c r="A8" s="18"/>
      <c r="C8" s="10" t="s">
        <v>10</v>
      </c>
      <c r="D8" s="8">
        <v>24339823.48</v>
      </c>
      <c r="E8" s="8">
        <v>228318.13</v>
      </c>
      <c r="F8" s="8">
        <v>9201830.2799999993</v>
      </c>
      <c r="G8" s="8">
        <v>29600969.98</v>
      </c>
      <c r="H8" s="8">
        <v>1841784.44</v>
      </c>
      <c r="I8" s="8">
        <v>1873995.67</v>
      </c>
      <c r="J8" s="8"/>
      <c r="K8" s="8"/>
      <c r="L8" s="8"/>
      <c r="M8" s="2">
        <f t="shared" si="2"/>
        <v>67086721.980000004</v>
      </c>
      <c r="N8" s="8">
        <v>0</v>
      </c>
      <c r="O8" s="2">
        <f t="shared" si="1"/>
        <v>67086721.980000004</v>
      </c>
    </row>
    <row r="9" spans="1:15" x14ac:dyDescent="0.2">
      <c r="A9" s="18"/>
      <c r="C9" s="10" t="s">
        <v>11</v>
      </c>
      <c r="D9" s="8">
        <v>2890632.2</v>
      </c>
      <c r="E9" s="8">
        <v>0</v>
      </c>
      <c r="F9" s="8">
        <v>3468403.39</v>
      </c>
      <c r="G9" s="8">
        <v>4668989.1500000004</v>
      </c>
      <c r="H9" s="8">
        <v>3001</v>
      </c>
      <c r="I9" s="8"/>
      <c r="J9" s="8"/>
      <c r="K9" s="8"/>
      <c r="L9" s="8"/>
      <c r="M9" s="2">
        <f t="shared" si="2"/>
        <v>11031025.74</v>
      </c>
      <c r="N9" s="8">
        <v>0</v>
      </c>
      <c r="O9" s="2">
        <f t="shared" si="1"/>
        <v>11031025.74</v>
      </c>
    </row>
    <row r="10" spans="1:15" x14ac:dyDescent="0.2">
      <c r="A10" s="18"/>
      <c r="C10" s="10" t="s">
        <v>12</v>
      </c>
      <c r="D10" s="8"/>
      <c r="E10" s="8"/>
      <c r="F10" s="8"/>
      <c r="G10" s="8"/>
      <c r="H10" s="8"/>
      <c r="I10" s="8"/>
      <c r="J10" s="8"/>
      <c r="K10" s="8"/>
      <c r="L10" s="8"/>
      <c r="M10" s="2">
        <f t="shared" si="2"/>
        <v>0</v>
      </c>
      <c r="N10" s="8">
        <v>0</v>
      </c>
      <c r="O10" s="2">
        <f t="shared" si="1"/>
        <v>0</v>
      </c>
    </row>
    <row r="11" spans="1:15" x14ac:dyDescent="0.2">
      <c r="A11" s="18"/>
      <c r="C11" s="10" t="s">
        <v>13</v>
      </c>
      <c r="D11" s="8"/>
      <c r="E11" s="8"/>
      <c r="F11" s="8"/>
      <c r="G11" s="8"/>
      <c r="H11" s="8"/>
      <c r="I11" s="8"/>
      <c r="J11" s="8"/>
      <c r="K11" s="8"/>
      <c r="L11" s="8"/>
      <c r="M11" s="2">
        <f t="shared" si="2"/>
        <v>0</v>
      </c>
      <c r="N11" s="8">
        <v>0</v>
      </c>
      <c r="O11" s="2">
        <f t="shared" si="1"/>
        <v>0</v>
      </c>
    </row>
    <row r="12" spans="1:15" x14ac:dyDescent="0.2">
      <c r="A12" s="18"/>
      <c r="C12" s="10" t="s">
        <v>14</v>
      </c>
      <c r="D12" s="8"/>
      <c r="E12" s="8"/>
      <c r="F12" s="8"/>
      <c r="G12" s="8"/>
      <c r="H12" s="8"/>
      <c r="I12" s="8"/>
      <c r="J12" s="8"/>
      <c r="K12" s="8"/>
      <c r="L12" s="8"/>
      <c r="M12" s="2">
        <f t="shared" si="2"/>
        <v>0</v>
      </c>
      <c r="N12" s="8">
        <v>0</v>
      </c>
      <c r="O12" s="2">
        <f t="shared" si="1"/>
        <v>0</v>
      </c>
    </row>
    <row r="13" spans="1:15" x14ac:dyDescent="0.2">
      <c r="A13" s="18"/>
      <c r="C13" s="14" t="s">
        <v>76</v>
      </c>
      <c r="D13" s="8">
        <v>-367759.54</v>
      </c>
      <c r="E13" s="8">
        <v>-16292.71</v>
      </c>
      <c r="F13" s="8">
        <v>-1602131.46</v>
      </c>
      <c r="G13" s="42">
        <v>-4138509.42</v>
      </c>
      <c r="H13" s="8">
        <v>-40952.550000000003</v>
      </c>
      <c r="I13" s="8">
        <v>-60830.92</v>
      </c>
      <c r="J13" s="8"/>
      <c r="K13" s="8"/>
      <c r="L13" s="8"/>
      <c r="M13" s="2">
        <f t="shared" si="2"/>
        <v>-6226476.5999999996</v>
      </c>
      <c r="N13" s="8">
        <v>0</v>
      </c>
      <c r="O13" s="2">
        <f t="shared" si="1"/>
        <v>-6226476.5999999996</v>
      </c>
    </row>
    <row r="14" spans="1:15" x14ac:dyDescent="0.2">
      <c r="A14" s="18"/>
      <c r="B14" s="10" t="s">
        <v>15</v>
      </c>
      <c r="C14" s="10" t="s">
        <v>16</v>
      </c>
      <c r="D14" s="3">
        <f t="shared" ref="D14:L14" si="4">D15+D16+D17+D18+D19+D20</f>
        <v>32790716.039999999</v>
      </c>
      <c r="E14" s="3">
        <f t="shared" si="4"/>
        <v>155830.63999999998</v>
      </c>
      <c r="F14" s="3">
        <f t="shared" si="4"/>
        <v>3744529.63</v>
      </c>
      <c r="G14" s="3">
        <f t="shared" si="4"/>
        <v>6567421.3399999999</v>
      </c>
      <c r="H14" s="3">
        <f t="shared" si="4"/>
        <v>1111107.29</v>
      </c>
      <c r="I14" s="3">
        <f t="shared" si="4"/>
        <v>206441.65</v>
      </c>
      <c r="J14" s="3">
        <f t="shared" si="4"/>
        <v>0</v>
      </c>
      <c r="K14" s="3">
        <f t="shared" si="4"/>
        <v>0</v>
      </c>
      <c r="L14" s="3">
        <f t="shared" si="4"/>
        <v>0</v>
      </c>
      <c r="M14" s="3">
        <f>D14+E14+F14+G14+H14+I14+J14+K14+L14</f>
        <v>44576046.590000004</v>
      </c>
      <c r="N14" s="19">
        <v>0</v>
      </c>
      <c r="O14" s="3">
        <f t="shared" si="1"/>
        <v>44576046.590000004</v>
      </c>
    </row>
    <row r="15" spans="1:15" x14ac:dyDescent="0.2">
      <c r="A15" s="18"/>
      <c r="C15" s="10" t="s">
        <v>17</v>
      </c>
      <c r="D15" s="8">
        <v>15567739.08</v>
      </c>
      <c r="E15" s="8">
        <v>136250.12</v>
      </c>
      <c r="F15" s="8"/>
      <c r="G15" s="8"/>
      <c r="H15" s="8">
        <v>1004617.17</v>
      </c>
      <c r="I15" s="8">
        <v>12633.74</v>
      </c>
      <c r="J15" s="8"/>
      <c r="K15" s="8"/>
      <c r="L15" s="8"/>
      <c r="M15" s="2">
        <f t="shared" si="2"/>
        <v>16721240.109999999</v>
      </c>
      <c r="N15" s="8">
        <v>0</v>
      </c>
      <c r="O15" s="2">
        <f t="shared" si="1"/>
        <v>16721240.109999999</v>
      </c>
    </row>
    <row r="16" spans="1:15" x14ac:dyDescent="0.2">
      <c r="A16" s="18"/>
      <c r="C16" s="10" t="s">
        <v>18</v>
      </c>
      <c r="D16" s="8">
        <v>16538411.74</v>
      </c>
      <c r="E16" s="8"/>
      <c r="F16" s="8"/>
      <c r="G16" s="8"/>
      <c r="H16" s="8">
        <v>101542.51</v>
      </c>
      <c r="I16" s="8"/>
      <c r="J16" s="8"/>
      <c r="K16" s="8"/>
      <c r="L16" s="8"/>
      <c r="M16" s="2">
        <f t="shared" si="2"/>
        <v>16639954.25</v>
      </c>
      <c r="N16" s="8">
        <v>0</v>
      </c>
      <c r="O16" s="2">
        <f t="shared" si="1"/>
        <v>16639954.25</v>
      </c>
    </row>
    <row r="17" spans="1:15" x14ac:dyDescent="0.2">
      <c r="A17" s="18"/>
      <c r="C17" s="10" t="s">
        <v>19</v>
      </c>
      <c r="D17" s="8"/>
      <c r="E17" s="8"/>
      <c r="F17" s="8"/>
      <c r="G17" s="8"/>
      <c r="H17" s="8"/>
      <c r="I17" s="8"/>
      <c r="J17" s="8"/>
      <c r="K17" s="8"/>
      <c r="L17" s="8"/>
      <c r="M17" s="2">
        <f t="shared" si="2"/>
        <v>0</v>
      </c>
      <c r="N17" s="8">
        <v>0</v>
      </c>
      <c r="O17" s="2">
        <f t="shared" si="1"/>
        <v>0</v>
      </c>
    </row>
    <row r="18" spans="1:15" x14ac:dyDescent="0.2">
      <c r="A18" s="18"/>
      <c r="C18" s="10" t="s">
        <v>20</v>
      </c>
      <c r="D18" s="8"/>
      <c r="E18" s="8"/>
      <c r="F18" s="8"/>
      <c r="G18" s="8"/>
      <c r="H18" s="8"/>
      <c r="I18" s="8"/>
      <c r="J18" s="8"/>
      <c r="K18" s="8"/>
      <c r="L18" s="8"/>
      <c r="M18" s="2">
        <f t="shared" si="2"/>
        <v>0</v>
      </c>
      <c r="N18" s="8">
        <v>0</v>
      </c>
      <c r="O18" s="2">
        <f t="shared" si="1"/>
        <v>0</v>
      </c>
    </row>
    <row r="19" spans="1:15" x14ac:dyDescent="0.2">
      <c r="A19" s="18"/>
      <c r="C19" s="10" t="s">
        <v>21</v>
      </c>
      <c r="D19" s="8"/>
      <c r="E19" s="8"/>
      <c r="F19" s="8"/>
      <c r="G19" s="8"/>
      <c r="H19" s="8"/>
      <c r="I19" s="8"/>
      <c r="J19" s="8"/>
      <c r="K19" s="8"/>
      <c r="L19" s="8"/>
      <c r="M19" s="2">
        <f t="shared" si="2"/>
        <v>0</v>
      </c>
      <c r="N19" s="8">
        <v>0</v>
      </c>
      <c r="O19" s="2">
        <f t="shared" si="1"/>
        <v>0</v>
      </c>
    </row>
    <row r="20" spans="1:15" x14ac:dyDescent="0.2">
      <c r="A20" s="18"/>
      <c r="C20" s="14" t="s">
        <v>72</v>
      </c>
      <c r="D20" s="8">
        <v>684565.22</v>
      </c>
      <c r="E20" s="8">
        <v>19580.52</v>
      </c>
      <c r="F20" s="8">
        <v>3744529.63</v>
      </c>
      <c r="G20" s="8">
        <v>6567421.3399999999</v>
      </c>
      <c r="H20" s="8">
        <v>4947.6099999999997</v>
      </c>
      <c r="I20" s="8">
        <v>193807.91</v>
      </c>
      <c r="J20" s="8"/>
      <c r="K20" s="8"/>
      <c r="L20" s="8"/>
      <c r="M20" s="2">
        <f t="shared" si="2"/>
        <v>11214852.23</v>
      </c>
      <c r="N20" s="8">
        <v>0</v>
      </c>
      <c r="O20" s="2">
        <f t="shared" si="1"/>
        <v>11214852.23</v>
      </c>
    </row>
    <row r="21" spans="1:15" x14ac:dyDescent="0.2">
      <c r="A21" s="18"/>
      <c r="B21" s="10" t="s">
        <v>22</v>
      </c>
      <c r="C21" s="10" t="s">
        <v>23</v>
      </c>
      <c r="D21" s="8">
        <v>10911482.17</v>
      </c>
      <c r="E21" s="8">
        <v>85996.9</v>
      </c>
      <c r="F21" s="8">
        <v>25564.27</v>
      </c>
      <c r="G21" s="8">
        <v>2837894.55</v>
      </c>
      <c r="H21" s="8">
        <v>31286.54</v>
      </c>
      <c r="I21" s="8">
        <v>354943.4</v>
      </c>
      <c r="J21" s="8"/>
      <c r="K21" s="8"/>
      <c r="L21" s="8">
        <v>1.52</v>
      </c>
      <c r="M21" s="2">
        <f t="shared" si="2"/>
        <v>14247169.35</v>
      </c>
      <c r="N21" s="8">
        <v>0</v>
      </c>
      <c r="O21" s="2">
        <f t="shared" si="1"/>
        <v>14247169.35</v>
      </c>
    </row>
    <row r="22" spans="1:15" x14ac:dyDescent="0.2">
      <c r="A22" s="18" t="s">
        <v>24</v>
      </c>
      <c r="C22" s="20" t="s">
        <v>25</v>
      </c>
      <c r="D22" s="3">
        <f t="shared" ref="D22:L22" si="5">D23+D24+D25+D26+D34</f>
        <v>209092734.80000001</v>
      </c>
      <c r="E22" s="3">
        <f t="shared" si="5"/>
        <v>1389123.69</v>
      </c>
      <c r="F22" s="3">
        <f t="shared" si="5"/>
        <v>60317648.690000005</v>
      </c>
      <c r="G22" s="3">
        <f t="shared" si="5"/>
        <v>110096155.93000001</v>
      </c>
      <c r="H22" s="3">
        <f t="shared" si="5"/>
        <v>10200856.6</v>
      </c>
      <c r="I22" s="3">
        <f t="shared" si="5"/>
        <v>2171130.9299999997</v>
      </c>
      <c r="J22" s="3">
        <f t="shared" si="5"/>
        <v>0</v>
      </c>
      <c r="K22" s="3">
        <f t="shared" si="5"/>
        <v>0</v>
      </c>
      <c r="L22" s="3">
        <f t="shared" si="5"/>
        <v>5946.12</v>
      </c>
      <c r="M22" s="3">
        <f>D22+E22+F22+G22+H22+I22+J22+K22+L22</f>
        <v>393273596.76000005</v>
      </c>
      <c r="N22" s="19"/>
      <c r="O22" s="3">
        <f t="shared" si="1"/>
        <v>393273596.76000005</v>
      </c>
    </row>
    <row r="23" spans="1:15" x14ac:dyDescent="0.2">
      <c r="A23" s="18"/>
      <c r="B23" s="10" t="s">
        <v>2</v>
      </c>
      <c r="C23" s="10" t="s">
        <v>26</v>
      </c>
      <c r="D23" s="8">
        <v>101901303.28</v>
      </c>
      <c r="E23" s="8"/>
      <c r="F23" s="8"/>
      <c r="G23" s="8"/>
      <c r="H23" s="8">
        <v>2951284.82</v>
      </c>
      <c r="I23" s="8">
        <v>435331.42</v>
      </c>
      <c r="J23" s="8"/>
      <c r="K23" s="8"/>
      <c r="L23" s="8"/>
      <c r="M23" s="2">
        <f t="shared" si="2"/>
        <v>105287919.52</v>
      </c>
      <c r="N23" s="8">
        <v>0</v>
      </c>
      <c r="O23" s="2">
        <f t="shared" si="1"/>
        <v>105287919.52</v>
      </c>
    </row>
    <row r="24" spans="1:15" x14ac:dyDescent="0.2">
      <c r="A24" s="18"/>
      <c r="B24" s="10" t="s">
        <v>6</v>
      </c>
      <c r="C24" s="10" t="s">
        <v>27</v>
      </c>
      <c r="D24" s="8">
        <v>1218199.78</v>
      </c>
      <c r="E24" s="8">
        <v>64640.98</v>
      </c>
      <c r="F24" s="8">
        <v>6665489.3099999996</v>
      </c>
      <c r="G24" s="8">
        <v>11776846.07</v>
      </c>
      <c r="H24" s="8">
        <v>7804.99</v>
      </c>
      <c r="I24" s="8">
        <v>320579.33</v>
      </c>
      <c r="J24" s="8"/>
      <c r="K24" s="8"/>
      <c r="L24" s="8"/>
      <c r="M24" s="2">
        <f t="shared" si="2"/>
        <v>20053560.459999997</v>
      </c>
      <c r="N24" s="8">
        <v>0</v>
      </c>
      <c r="O24" s="2">
        <f t="shared" si="1"/>
        <v>20053560.459999997</v>
      </c>
    </row>
    <row r="25" spans="1:15" x14ac:dyDescent="0.2">
      <c r="A25" s="18"/>
      <c r="B25" s="10" t="s">
        <v>7</v>
      </c>
      <c r="C25" s="10" t="s">
        <v>28</v>
      </c>
      <c r="D25" s="8">
        <v>20426294.719999999</v>
      </c>
      <c r="E25" s="8">
        <v>1089120.29</v>
      </c>
      <c r="F25" s="8">
        <v>23000730.329999998</v>
      </c>
      <c r="G25" s="8">
        <v>33721497.810000002</v>
      </c>
      <c r="H25" s="8">
        <v>72301</v>
      </c>
      <c r="I25" s="8"/>
      <c r="J25" s="8"/>
      <c r="K25" s="8"/>
      <c r="L25" s="8"/>
      <c r="M25" s="2">
        <f t="shared" si="2"/>
        <v>78309944.150000006</v>
      </c>
      <c r="N25" s="8">
        <v>0</v>
      </c>
      <c r="O25" s="2">
        <f t="shared" si="1"/>
        <v>78309944.150000006</v>
      </c>
    </row>
    <row r="26" spans="1:15" x14ac:dyDescent="0.2">
      <c r="A26" s="18"/>
      <c r="B26" s="10" t="s">
        <v>8</v>
      </c>
      <c r="C26" s="10" t="s">
        <v>29</v>
      </c>
      <c r="D26" s="3">
        <f t="shared" ref="D26:L26" si="6">D27+D28+D29+D30+D31+D32+D33</f>
        <v>81146886.219999999</v>
      </c>
      <c r="E26" s="3">
        <f t="shared" si="6"/>
        <v>235362.42</v>
      </c>
      <c r="F26" s="3">
        <f t="shared" si="6"/>
        <v>30651024.310000002</v>
      </c>
      <c r="G26" s="3">
        <f t="shared" si="6"/>
        <v>59248117.489999995</v>
      </c>
      <c r="H26" s="3">
        <f t="shared" si="6"/>
        <v>4934357.7899999991</v>
      </c>
      <c r="I26" s="3">
        <f t="shared" si="6"/>
        <v>1415220.18</v>
      </c>
      <c r="J26" s="3">
        <f t="shared" si="6"/>
        <v>0</v>
      </c>
      <c r="K26" s="3">
        <f t="shared" si="6"/>
        <v>0</v>
      </c>
      <c r="L26" s="3">
        <f t="shared" si="6"/>
        <v>5946.12</v>
      </c>
      <c r="M26" s="3">
        <f>D26+E26+F26+G26+H26+I26+J26+K26+L26</f>
        <v>177636914.53</v>
      </c>
      <c r="N26" s="19">
        <v>0</v>
      </c>
      <c r="O26" s="3">
        <f t="shared" si="1"/>
        <v>177636914.53</v>
      </c>
    </row>
    <row r="27" spans="1:15" x14ac:dyDescent="0.2">
      <c r="A27" s="18"/>
      <c r="C27" s="10" t="s">
        <v>10</v>
      </c>
      <c r="D27" s="8">
        <v>43212232.289999999</v>
      </c>
      <c r="E27" s="8">
        <v>235362.42</v>
      </c>
      <c r="F27" s="8">
        <v>18980023.280000001</v>
      </c>
      <c r="G27" s="8">
        <v>51148925.729999997</v>
      </c>
      <c r="H27" s="8">
        <v>4829643.0999999996</v>
      </c>
      <c r="I27" s="8">
        <v>1415220.18</v>
      </c>
      <c r="J27" s="8"/>
      <c r="K27" s="8"/>
      <c r="L27" s="8">
        <v>5946.12</v>
      </c>
      <c r="M27" s="2">
        <f t="shared" si="2"/>
        <v>119827353.12</v>
      </c>
      <c r="N27" s="8">
        <v>0</v>
      </c>
      <c r="O27" s="2">
        <f t="shared" si="1"/>
        <v>119827353.12</v>
      </c>
    </row>
    <row r="28" spans="1:15" x14ac:dyDescent="0.2">
      <c r="A28" s="18"/>
      <c r="C28" s="10" t="s">
        <v>11</v>
      </c>
      <c r="D28" s="8">
        <v>37934644.030000001</v>
      </c>
      <c r="E28" s="8"/>
      <c r="F28" s="8">
        <v>11671001.029999999</v>
      </c>
      <c r="G28" s="8">
        <v>8099191.7599999998</v>
      </c>
      <c r="H28" s="8">
        <v>104543.51</v>
      </c>
      <c r="I28" s="8"/>
      <c r="J28" s="8"/>
      <c r="K28" s="8"/>
      <c r="L28" s="8"/>
      <c r="M28" s="2">
        <f t="shared" si="2"/>
        <v>57809380.329999998</v>
      </c>
      <c r="N28" s="8">
        <v>0</v>
      </c>
      <c r="O28" s="2">
        <f t="shared" si="1"/>
        <v>57809380.329999998</v>
      </c>
    </row>
    <row r="29" spans="1:15" x14ac:dyDescent="0.2">
      <c r="A29" s="18"/>
      <c r="C29" s="14" t="s">
        <v>73</v>
      </c>
      <c r="D29" s="8">
        <v>9.9</v>
      </c>
      <c r="E29" s="8"/>
      <c r="F29" s="8"/>
      <c r="G29" s="8"/>
      <c r="H29" s="8">
        <v>171.18</v>
      </c>
      <c r="I29" s="8"/>
      <c r="J29" s="8"/>
      <c r="K29" s="8"/>
      <c r="L29" s="8"/>
      <c r="M29" s="2">
        <f t="shared" si="2"/>
        <v>181.08</v>
      </c>
      <c r="N29" s="8">
        <v>0</v>
      </c>
      <c r="O29" s="2">
        <f t="shared" si="1"/>
        <v>181.08</v>
      </c>
    </row>
    <row r="30" spans="1:15" x14ac:dyDescent="0.2">
      <c r="A30" s="18"/>
      <c r="C30" s="10" t="s">
        <v>30</v>
      </c>
      <c r="D30" s="8"/>
      <c r="E30" s="8"/>
      <c r="F30" s="8"/>
      <c r="G30" s="8"/>
      <c r="H30" s="8"/>
      <c r="I30" s="8"/>
      <c r="J30" s="8"/>
      <c r="K30" s="8"/>
      <c r="L30" s="8"/>
      <c r="M30" s="2">
        <f t="shared" si="2"/>
        <v>0</v>
      </c>
      <c r="N30" s="8">
        <v>0</v>
      </c>
      <c r="O30" s="2">
        <f t="shared" si="1"/>
        <v>0</v>
      </c>
    </row>
    <row r="31" spans="1:15" x14ac:dyDescent="0.2">
      <c r="A31" s="18"/>
      <c r="C31" s="10" t="s">
        <v>31</v>
      </c>
      <c r="D31" s="8"/>
      <c r="E31" s="8"/>
      <c r="F31" s="8"/>
      <c r="G31" s="8"/>
      <c r="H31" s="8"/>
      <c r="I31" s="8"/>
      <c r="J31" s="8"/>
      <c r="K31" s="8"/>
      <c r="L31" s="8"/>
      <c r="M31" s="2">
        <f t="shared" si="2"/>
        <v>0</v>
      </c>
      <c r="N31" s="8">
        <v>0</v>
      </c>
      <c r="O31" s="2">
        <f t="shared" si="1"/>
        <v>0</v>
      </c>
    </row>
    <row r="32" spans="1:15" x14ac:dyDescent="0.2">
      <c r="A32" s="18"/>
      <c r="C32" s="10" t="s">
        <v>32</v>
      </c>
      <c r="D32" s="8"/>
      <c r="E32" s="8"/>
      <c r="F32" s="8"/>
      <c r="G32" s="8"/>
      <c r="H32" s="8"/>
      <c r="I32" s="8"/>
      <c r="J32" s="8"/>
      <c r="K32" s="8"/>
      <c r="L32" s="8"/>
      <c r="M32" s="2">
        <f t="shared" si="2"/>
        <v>0</v>
      </c>
      <c r="N32" s="8">
        <v>0</v>
      </c>
      <c r="O32" s="2">
        <f t="shared" si="1"/>
        <v>0</v>
      </c>
    </row>
    <row r="33" spans="1:16" x14ac:dyDescent="0.2">
      <c r="A33" s="18"/>
      <c r="C33" s="10" t="s">
        <v>33</v>
      </c>
      <c r="D33" s="8"/>
      <c r="E33" s="8"/>
      <c r="F33" s="8"/>
      <c r="G33" s="8"/>
      <c r="H33" s="8"/>
      <c r="I33" s="8"/>
      <c r="J33" s="8"/>
      <c r="K33" s="8"/>
      <c r="L33" s="8"/>
      <c r="M33" s="2">
        <f t="shared" si="2"/>
        <v>0</v>
      </c>
      <c r="N33" s="8">
        <v>0</v>
      </c>
      <c r="O33" s="2">
        <f t="shared" si="1"/>
        <v>0</v>
      </c>
    </row>
    <row r="34" spans="1:16" x14ac:dyDescent="0.2">
      <c r="A34" s="18"/>
      <c r="B34" s="10" t="s">
        <v>15</v>
      </c>
      <c r="C34" s="10" t="s">
        <v>34</v>
      </c>
      <c r="D34" s="8">
        <v>4400050.8</v>
      </c>
      <c r="E34" s="8">
        <v>0</v>
      </c>
      <c r="F34" s="8">
        <v>404.74</v>
      </c>
      <c r="G34" s="8">
        <v>5349694.5599999996</v>
      </c>
      <c r="H34" s="8">
        <v>2235108</v>
      </c>
      <c r="I34" s="8">
        <v>0</v>
      </c>
      <c r="J34" s="8"/>
      <c r="K34" s="8"/>
      <c r="L34" s="8">
        <v>0</v>
      </c>
      <c r="M34" s="2">
        <f t="shared" si="2"/>
        <v>11985258.1</v>
      </c>
      <c r="N34" s="8">
        <v>0</v>
      </c>
      <c r="O34" s="2">
        <f t="shared" si="1"/>
        <v>11985258.1</v>
      </c>
    </row>
    <row r="35" spans="1:16" s="17" customFormat="1" x14ac:dyDescent="0.2">
      <c r="A35" s="21" t="s">
        <v>35</v>
      </c>
      <c r="B35" s="11"/>
      <c r="C35" s="22" t="s">
        <v>36</v>
      </c>
      <c r="D35" s="4">
        <f t="shared" ref="D35:O35" si="7">D3-D22</f>
        <v>32218754.409999967</v>
      </c>
      <c r="E35" s="4">
        <f t="shared" si="7"/>
        <v>727531.98</v>
      </c>
      <c r="F35" s="4">
        <f t="shared" si="7"/>
        <v>-10349419.739999995</v>
      </c>
      <c r="G35" s="4">
        <f t="shared" si="7"/>
        <v>47906856.24000001</v>
      </c>
      <c r="H35" s="4">
        <f t="shared" si="7"/>
        <v>9423437.8599999975</v>
      </c>
      <c r="I35" s="4">
        <f t="shared" si="7"/>
        <v>3750762.8500000015</v>
      </c>
      <c r="J35" s="4">
        <f t="shared" si="7"/>
        <v>0</v>
      </c>
      <c r="K35" s="4">
        <f t="shared" si="7"/>
        <v>0</v>
      </c>
      <c r="L35" s="4">
        <f t="shared" si="7"/>
        <v>9629.1500000000015</v>
      </c>
      <c r="M35" s="4">
        <f t="shared" si="7"/>
        <v>83687552.74999994</v>
      </c>
      <c r="N35" s="4">
        <f t="shared" si="7"/>
        <v>0</v>
      </c>
      <c r="O35" s="4">
        <f t="shared" si="7"/>
        <v>83687552.74999994</v>
      </c>
    </row>
    <row r="36" spans="1:16" x14ac:dyDescent="0.2">
      <c r="A36" s="16"/>
      <c r="B36" s="17"/>
      <c r="C36" s="20"/>
      <c r="D36" s="23"/>
      <c r="E36" s="23"/>
      <c r="F36" s="23"/>
      <c r="G36" s="23"/>
      <c r="H36" s="23"/>
      <c r="I36" s="23"/>
      <c r="J36" s="23"/>
      <c r="K36" s="23"/>
      <c r="L36" s="23"/>
      <c r="M36" s="5"/>
      <c r="N36" s="24"/>
      <c r="O36" s="5"/>
    </row>
    <row r="37" spans="1:16" x14ac:dyDescent="0.2">
      <c r="A37" s="18"/>
      <c r="C37" s="20"/>
      <c r="D37" s="23"/>
      <c r="E37" s="23"/>
      <c r="F37" s="23"/>
      <c r="G37" s="23"/>
      <c r="H37" s="23"/>
      <c r="I37" s="23"/>
      <c r="J37" s="23"/>
      <c r="K37" s="23"/>
      <c r="L37" s="23"/>
      <c r="M37" s="5"/>
      <c r="N37" s="24"/>
      <c r="O37" s="5"/>
    </row>
    <row r="38" spans="1:16" x14ac:dyDescent="0.2">
      <c r="A38" s="1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6" x14ac:dyDescent="0.2">
      <c r="A39" s="18" t="s">
        <v>41</v>
      </c>
      <c r="C39" s="20" t="s">
        <v>42</v>
      </c>
      <c r="D39" s="25"/>
      <c r="E39" s="25"/>
      <c r="F39" s="25"/>
      <c r="G39" s="26"/>
      <c r="H39" s="25"/>
      <c r="I39" s="25"/>
      <c r="J39" s="25"/>
      <c r="K39" s="25"/>
      <c r="L39" s="25"/>
      <c r="M39" s="7">
        <f>M40+M41+M42+M43+M44+M45</f>
        <v>45827152.849999994</v>
      </c>
      <c r="N39" s="7">
        <f>N40+N41+N42+N43+N44+N45</f>
        <v>0</v>
      </c>
      <c r="O39" s="3">
        <f>O40+O41+O42+O43+O44+O45</f>
        <v>45827152.849999994</v>
      </c>
      <c r="P39" s="35"/>
    </row>
    <row r="40" spans="1:16" s="29" customFormat="1" x14ac:dyDescent="0.2">
      <c r="A40" s="18"/>
      <c r="B40" s="10" t="s">
        <v>2</v>
      </c>
      <c r="C40" s="10" t="s">
        <v>43</v>
      </c>
      <c r="D40" s="6"/>
      <c r="E40" s="6"/>
      <c r="F40" s="6"/>
      <c r="G40" s="27"/>
      <c r="H40" s="6"/>
      <c r="I40" s="6"/>
      <c r="J40" s="6"/>
      <c r="K40" s="6"/>
      <c r="L40" s="6"/>
      <c r="M40" s="8">
        <v>13640944.949999999</v>
      </c>
      <c r="N40" s="8"/>
      <c r="O40" s="8">
        <v>13640944.949999999</v>
      </c>
      <c r="P40" s="36"/>
    </row>
    <row r="41" spans="1:16" s="29" customFormat="1" x14ac:dyDescent="0.2">
      <c r="A41" s="28"/>
      <c r="B41" s="29" t="s">
        <v>6</v>
      </c>
      <c r="C41" s="29" t="s">
        <v>44</v>
      </c>
      <c r="D41" s="30"/>
      <c r="E41" s="30"/>
      <c r="F41" s="30"/>
      <c r="G41" s="31"/>
      <c r="H41" s="30"/>
      <c r="I41" s="30"/>
      <c r="J41" s="30"/>
      <c r="K41" s="30"/>
      <c r="L41" s="30"/>
      <c r="M41" s="8">
        <v>29818023.149999999</v>
      </c>
      <c r="N41" s="32"/>
      <c r="O41" s="8">
        <v>29818023.149999999</v>
      </c>
      <c r="P41" s="36"/>
    </row>
    <row r="42" spans="1:16" x14ac:dyDescent="0.2">
      <c r="A42" s="28"/>
      <c r="B42" s="29" t="s">
        <v>7</v>
      </c>
      <c r="C42" s="29" t="s">
        <v>45</v>
      </c>
      <c r="D42" s="30"/>
      <c r="E42" s="30"/>
      <c r="F42" s="30"/>
      <c r="G42" s="31"/>
      <c r="H42" s="30"/>
      <c r="I42" s="30"/>
      <c r="J42" s="30"/>
      <c r="K42" s="30"/>
      <c r="L42" s="30"/>
      <c r="M42" s="8"/>
      <c r="N42" s="32"/>
      <c r="O42" s="8"/>
      <c r="P42" s="35"/>
    </row>
    <row r="43" spans="1:16" x14ac:dyDescent="0.2">
      <c r="A43" s="18"/>
      <c r="B43" s="10" t="s">
        <v>8</v>
      </c>
      <c r="C43" s="10" t="s">
        <v>46</v>
      </c>
      <c r="D43" s="6"/>
      <c r="E43" s="6"/>
      <c r="F43" s="6"/>
      <c r="G43" s="27"/>
      <c r="H43" s="6"/>
      <c r="I43" s="6"/>
      <c r="J43" s="6"/>
      <c r="K43" s="6"/>
      <c r="L43" s="6"/>
      <c r="M43" s="8">
        <v>2226352.5</v>
      </c>
      <c r="N43" s="8"/>
      <c r="O43" s="8">
        <v>2226352.5</v>
      </c>
      <c r="P43" s="35"/>
    </row>
    <row r="44" spans="1:16" x14ac:dyDescent="0.2">
      <c r="A44" s="18"/>
      <c r="B44" s="10" t="s">
        <v>15</v>
      </c>
      <c r="C44" s="10" t="s">
        <v>47</v>
      </c>
      <c r="D44" s="6"/>
      <c r="E44" s="6"/>
      <c r="F44" s="6"/>
      <c r="G44" s="27"/>
      <c r="H44" s="6"/>
      <c r="I44" s="6"/>
      <c r="J44" s="6"/>
      <c r="K44" s="6"/>
      <c r="L44" s="6"/>
      <c r="M44" s="8"/>
      <c r="N44" s="8"/>
      <c r="O44" s="8"/>
      <c r="P44" s="35"/>
    </row>
    <row r="45" spans="1:16" x14ac:dyDescent="0.2">
      <c r="A45" s="18"/>
      <c r="B45" s="10" t="s">
        <v>22</v>
      </c>
      <c r="C45" s="10" t="s">
        <v>34</v>
      </c>
      <c r="D45" s="6"/>
      <c r="E45" s="6"/>
      <c r="F45" s="6"/>
      <c r="G45" s="27"/>
      <c r="H45" s="6"/>
      <c r="I45" s="6"/>
      <c r="J45" s="6"/>
      <c r="K45" s="6"/>
      <c r="L45" s="6"/>
      <c r="M45" s="8">
        <v>141832.25</v>
      </c>
      <c r="N45" s="8"/>
      <c r="O45" s="8">
        <v>141832.25</v>
      </c>
      <c r="P45" s="35"/>
    </row>
    <row r="46" spans="1:16" x14ac:dyDescent="0.2">
      <c r="A46" s="18" t="s">
        <v>48</v>
      </c>
      <c r="C46" s="20" t="s">
        <v>49</v>
      </c>
      <c r="D46" s="25"/>
      <c r="E46" s="25"/>
      <c r="F46" s="25"/>
      <c r="G46" s="26"/>
      <c r="H46" s="25"/>
      <c r="I46" s="25"/>
      <c r="J46" s="25"/>
      <c r="K46" s="25"/>
      <c r="L46" s="25"/>
      <c r="M46" s="3">
        <f>M47+M48+M49+M50+M51+M52</f>
        <v>50917333.100000001</v>
      </c>
      <c r="N46" s="3">
        <f>N47+N48+N49+N50+N51+N52</f>
        <v>0</v>
      </c>
      <c r="O46" s="3">
        <f>O47+O48+O49+O50+O51+O52</f>
        <v>50917333.100000001</v>
      </c>
      <c r="P46" s="35"/>
    </row>
    <row r="47" spans="1:16" s="29" customFormat="1" x14ac:dyDescent="0.2">
      <c r="A47" s="18"/>
      <c r="B47" s="10" t="s">
        <v>2</v>
      </c>
      <c r="C47" s="10" t="s">
        <v>50</v>
      </c>
      <c r="D47" s="6"/>
      <c r="E47" s="6"/>
      <c r="F47" s="6"/>
      <c r="G47" s="6"/>
      <c r="H47" s="6"/>
      <c r="I47" s="6"/>
      <c r="J47" s="6"/>
      <c r="K47" s="6"/>
      <c r="L47" s="6"/>
      <c r="M47" s="8">
        <v>15991659.77</v>
      </c>
      <c r="N47" s="8"/>
      <c r="O47" s="8">
        <v>15991659.77</v>
      </c>
      <c r="P47" s="36"/>
    </row>
    <row r="48" spans="1:16" x14ac:dyDescent="0.2">
      <c r="A48" s="28"/>
      <c r="B48" s="29" t="s">
        <v>6</v>
      </c>
      <c r="C48" s="29" t="s">
        <v>51</v>
      </c>
      <c r="D48" s="30"/>
      <c r="E48" s="30"/>
      <c r="F48" s="30"/>
      <c r="G48" s="30"/>
      <c r="H48" s="30"/>
      <c r="I48" s="30"/>
      <c r="J48" s="30"/>
      <c r="K48" s="30"/>
      <c r="L48" s="30"/>
      <c r="M48" s="8"/>
      <c r="N48" s="8"/>
      <c r="O48" s="8"/>
      <c r="P48" s="35"/>
    </row>
    <row r="49" spans="1:16" x14ac:dyDescent="0.2">
      <c r="A49" s="18"/>
      <c r="B49" s="10" t="s">
        <v>7</v>
      </c>
      <c r="C49" s="10" t="s">
        <v>52</v>
      </c>
      <c r="D49" s="6"/>
      <c r="E49" s="6"/>
      <c r="F49" s="6"/>
      <c r="G49" s="6"/>
      <c r="H49" s="6"/>
      <c r="I49" s="6"/>
      <c r="J49" s="6"/>
      <c r="K49" s="6"/>
      <c r="L49" s="6"/>
      <c r="M49" s="8"/>
      <c r="N49" s="8"/>
      <c r="O49" s="8"/>
      <c r="P49" s="35"/>
    </row>
    <row r="50" spans="1:16" x14ac:dyDescent="0.2">
      <c r="A50" s="18"/>
      <c r="B50" s="10" t="s">
        <v>8</v>
      </c>
      <c r="C50" s="10" t="s">
        <v>53</v>
      </c>
      <c r="D50" s="6"/>
      <c r="E50" s="6"/>
      <c r="F50" s="6"/>
      <c r="G50" s="6"/>
      <c r="H50" s="6"/>
      <c r="I50" s="6"/>
      <c r="J50" s="6"/>
      <c r="K50" s="6"/>
      <c r="L50" s="6"/>
      <c r="M50" s="8"/>
      <c r="N50" s="8"/>
      <c r="O50" s="8"/>
      <c r="P50" s="35"/>
    </row>
    <row r="51" spans="1:16" x14ac:dyDescent="0.2">
      <c r="A51" s="18"/>
      <c r="B51" s="10" t="s">
        <v>15</v>
      </c>
      <c r="C51" s="10" t="s">
        <v>54</v>
      </c>
      <c r="D51" s="6"/>
      <c r="E51" s="6"/>
      <c r="F51" s="6"/>
      <c r="G51" s="6"/>
      <c r="H51" s="6"/>
      <c r="I51" s="6"/>
      <c r="J51" s="6"/>
      <c r="K51" s="6"/>
      <c r="L51" s="6"/>
      <c r="M51" s="8">
        <v>30773568.879999999</v>
      </c>
      <c r="N51" s="8"/>
      <c r="O51" s="8">
        <v>30773568.879999999</v>
      </c>
      <c r="P51" s="35"/>
    </row>
    <row r="52" spans="1:16" x14ac:dyDescent="0.2">
      <c r="A52" s="18"/>
      <c r="B52" s="10" t="s">
        <v>22</v>
      </c>
      <c r="C52" s="10" t="s">
        <v>23</v>
      </c>
      <c r="D52" s="6"/>
      <c r="E52" s="6"/>
      <c r="F52" s="6"/>
      <c r="G52" s="6"/>
      <c r="H52" s="6"/>
      <c r="I52" s="6"/>
      <c r="J52" s="6"/>
      <c r="K52" s="6"/>
      <c r="L52" s="6"/>
      <c r="M52" s="8">
        <v>4152104.45</v>
      </c>
      <c r="N52" s="8"/>
      <c r="O52" s="8">
        <v>4152104.45</v>
      </c>
      <c r="P52" s="35"/>
    </row>
    <row r="53" spans="1:16" x14ac:dyDescent="0.2">
      <c r="A53" s="18" t="s">
        <v>55</v>
      </c>
      <c r="C53" s="20" t="s">
        <v>56</v>
      </c>
      <c r="D53" s="25"/>
      <c r="E53" s="25"/>
      <c r="F53" s="25"/>
      <c r="G53" s="25"/>
      <c r="H53" s="25"/>
      <c r="I53" s="25"/>
      <c r="J53" s="25"/>
      <c r="K53" s="25"/>
      <c r="L53" s="25"/>
      <c r="M53" s="3">
        <f>M54+M55+M56</f>
        <v>23289514.43</v>
      </c>
      <c r="N53" s="3">
        <f>N54+N55+N56</f>
        <v>0</v>
      </c>
      <c r="O53" s="3">
        <f>O54+O55+O56</f>
        <v>23289514.43</v>
      </c>
      <c r="P53" s="35"/>
    </row>
    <row r="54" spans="1:16" s="29" customFormat="1" x14ac:dyDescent="0.2">
      <c r="A54" s="18"/>
      <c r="B54" s="10" t="s">
        <v>2</v>
      </c>
      <c r="C54" s="10" t="s">
        <v>57</v>
      </c>
      <c r="D54" s="6"/>
      <c r="E54" s="6"/>
      <c r="F54" s="6"/>
      <c r="G54" s="6"/>
      <c r="H54" s="6"/>
      <c r="I54" s="6"/>
      <c r="J54" s="6"/>
      <c r="K54" s="6"/>
      <c r="L54" s="6"/>
      <c r="M54" s="8">
        <v>539160.78</v>
      </c>
      <c r="N54" s="8"/>
      <c r="O54" s="8">
        <v>539160.78</v>
      </c>
      <c r="P54" s="36"/>
    </row>
    <row r="55" spans="1:16" x14ac:dyDescent="0.2">
      <c r="A55" s="28"/>
      <c r="B55" s="29" t="s">
        <v>6</v>
      </c>
      <c r="C55" s="29" t="s">
        <v>58</v>
      </c>
      <c r="D55" s="30"/>
      <c r="E55" s="30"/>
      <c r="F55" s="30"/>
      <c r="G55" s="30"/>
      <c r="H55" s="30"/>
      <c r="I55" s="30"/>
      <c r="J55" s="30"/>
      <c r="K55" s="30"/>
      <c r="L55" s="30"/>
      <c r="M55" s="8"/>
      <c r="N55" s="8"/>
      <c r="O55" s="8"/>
      <c r="P55" s="35"/>
    </row>
    <row r="56" spans="1:16" x14ac:dyDescent="0.2">
      <c r="A56" s="18"/>
      <c r="B56" s="10" t="s">
        <v>7</v>
      </c>
      <c r="C56" s="10" t="s">
        <v>59</v>
      </c>
      <c r="D56" s="6"/>
      <c r="E56" s="6"/>
      <c r="F56" s="6"/>
      <c r="G56" s="6"/>
      <c r="H56" s="6"/>
      <c r="I56" s="6"/>
      <c r="J56" s="6"/>
      <c r="K56" s="6"/>
      <c r="L56" s="6"/>
      <c r="M56" s="8">
        <v>22750353.649999999</v>
      </c>
      <c r="N56" s="8"/>
      <c r="O56" s="8">
        <v>22750353.649999999</v>
      </c>
      <c r="P56" s="35"/>
    </row>
    <row r="57" spans="1:16" x14ac:dyDescent="0.2">
      <c r="A57" s="61" t="s">
        <v>60</v>
      </c>
      <c r="B57" s="61"/>
      <c r="C57" s="61"/>
      <c r="D57" s="61"/>
      <c r="E57" s="4"/>
      <c r="F57" s="4"/>
      <c r="G57" s="4"/>
      <c r="H57" s="4"/>
      <c r="I57" s="4"/>
      <c r="J57" s="4"/>
      <c r="K57" s="4"/>
      <c r="L57" s="4"/>
      <c r="M57" s="9">
        <v>65488218.57</v>
      </c>
      <c r="N57" s="9">
        <f>N35-N39+N46-N53</f>
        <v>0</v>
      </c>
      <c r="O57" s="9">
        <f>O35-O39+O46-O53</f>
        <v>65488218.569999941</v>
      </c>
      <c r="P57" s="35"/>
    </row>
    <row r="58" spans="1:16" x14ac:dyDescent="0.2">
      <c r="A58" s="37" t="s">
        <v>68</v>
      </c>
      <c r="M58" s="10">
        <v>0</v>
      </c>
      <c r="O58" s="10">
        <v>0</v>
      </c>
    </row>
    <row r="59" spans="1:16" x14ac:dyDescent="0.2">
      <c r="A59" s="37" t="s">
        <v>69</v>
      </c>
      <c r="M59" s="10">
        <v>65488218.57</v>
      </c>
      <c r="O59" s="10">
        <f>O57</f>
        <v>65488218.569999941</v>
      </c>
      <c r="P59" s="35"/>
    </row>
    <row r="60" spans="1:16" x14ac:dyDescent="0.2">
      <c r="A60" s="38" t="s">
        <v>70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>
        <v>15654132.130000001</v>
      </c>
      <c r="N60" s="11"/>
      <c r="O60" s="11">
        <v>15654132.130000001</v>
      </c>
    </row>
    <row r="61" spans="1:16" x14ac:dyDescent="0.2">
      <c r="A61" s="39" t="s">
        <v>71</v>
      </c>
      <c r="M61" s="45">
        <f>M59-M60</f>
        <v>49834086.439999998</v>
      </c>
      <c r="O61" s="45">
        <f>O59-O60</f>
        <v>49834086.439999938</v>
      </c>
    </row>
  </sheetData>
  <mergeCells count="14">
    <mergeCell ref="B3:C3"/>
    <mergeCell ref="A57:D57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68D8B63F-B0C9-4010-AEDE-2C6D3B98849E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DA6EA-CC01-402D-B234-1776FFB62626}">
  <dimension ref="A1:P61"/>
  <sheetViews>
    <sheetView topLeftCell="A37" workbookViewId="0">
      <selection activeCell="O60" sqref="O60"/>
    </sheetView>
  </sheetViews>
  <sheetFormatPr defaultRowHeight="12.75" x14ac:dyDescent="0.2"/>
  <cols>
    <col min="1" max="1" width="5.42578125" style="14" customWidth="1"/>
    <col min="2" max="2" width="2.42578125" style="14" customWidth="1"/>
    <col min="3" max="3" width="29.42578125" style="14" customWidth="1"/>
    <col min="4" max="4" width="15.5703125" style="14" customWidth="1"/>
    <col min="5" max="5" width="12.85546875" style="14" bestFit="1" customWidth="1"/>
    <col min="6" max="6" width="12.85546875" style="14" customWidth="1"/>
    <col min="7" max="8" width="14" style="14" bestFit="1" customWidth="1"/>
    <col min="9" max="9" width="13.28515625" style="14" bestFit="1" customWidth="1"/>
    <col min="10" max="11" width="9.28515625" style="14" bestFit="1" customWidth="1"/>
    <col min="12" max="12" width="10.28515625" style="14" bestFit="1" customWidth="1"/>
    <col min="13" max="13" width="13.7109375" style="14" customWidth="1"/>
    <col min="14" max="14" width="11.140625" style="14" customWidth="1"/>
    <col min="15" max="15" width="19.42578125" style="14" customWidth="1"/>
    <col min="16" max="16384" width="9.140625" style="14"/>
  </cols>
  <sheetData>
    <row r="1" spans="1:15" x14ac:dyDescent="0.2">
      <c r="A1" s="13"/>
      <c r="C1" s="15" t="s">
        <v>83</v>
      </c>
      <c r="D1" s="62" t="s">
        <v>37</v>
      </c>
      <c r="E1" s="62" t="s">
        <v>38</v>
      </c>
      <c r="F1" s="62" t="s">
        <v>75</v>
      </c>
      <c r="G1" s="62" t="s">
        <v>74</v>
      </c>
      <c r="H1" s="62" t="s">
        <v>39</v>
      </c>
      <c r="I1" s="62" t="s">
        <v>40</v>
      </c>
      <c r="J1" s="62" t="s">
        <v>61</v>
      </c>
      <c r="K1" s="62" t="s">
        <v>66</v>
      </c>
      <c r="L1" s="62" t="s">
        <v>62</v>
      </c>
      <c r="M1" s="62" t="s">
        <v>63</v>
      </c>
      <c r="N1" s="62" t="s">
        <v>64</v>
      </c>
      <c r="O1" s="62" t="s">
        <v>65</v>
      </c>
    </row>
    <row r="2" spans="1:15" x14ac:dyDescent="0.2">
      <c r="A2" s="13"/>
      <c r="B2" s="13"/>
      <c r="C2" s="58" t="s">
        <v>67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x14ac:dyDescent="0.2">
      <c r="A3" s="13" t="s">
        <v>1</v>
      </c>
      <c r="B3" s="63" t="s">
        <v>0</v>
      </c>
      <c r="C3" s="63"/>
      <c r="D3" s="1">
        <f t="shared" ref="D3:N3" si="0">D4+D5+D6+D7+D14+D21</f>
        <v>324720.02</v>
      </c>
      <c r="E3" s="1">
        <f t="shared" si="0"/>
        <v>0</v>
      </c>
      <c r="F3" s="1">
        <f t="shared" si="0"/>
        <v>1780750.46</v>
      </c>
      <c r="G3" s="1">
        <f t="shared" si="0"/>
        <v>812810.73</v>
      </c>
      <c r="H3" s="1">
        <f t="shared" si="0"/>
        <v>3043.23</v>
      </c>
      <c r="I3" s="1">
        <f t="shared" si="0"/>
        <v>0</v>
      </c>
      <c r="J3" s="1">
        <f t="shared" si="0"/>
        <v>0</v>
      </c>
      <c r="K3" s="1">
        <f t="shared" si="0"/>
        <v>0</v>
      </c>
      <c r="L3" s="1">
        <f t="shared" si="0"/>
        <v>0</v>
      </c>
      <c r="M3" s="1">
        <f>D3+E3+F3+G3+H3+I3+J3+K3+L3</f>
        <v>2921324.44</v>
      </c>
      <c r="N3" s="1">
        <f t="shared" si="0"/>
        <v>0</v>
      </c>
      <c r="O3" s="1">
        <f t="shared" ref="O3:O34" si="1">M3+N3</f>
        <v>2921324.44</v>
      </c>
    </row>
    <row r="4" spans="1:15" x14ac:dyDescent="0.2">
      <c r="A4" s="13"/>
      <c r="B4" s="14" t="s">
        <v>2</v>
      </c>
      <c r="C4" s="14" t="s">
        <v>4</v>
      </c>
      <c r="D4" s="42">
        <v>162425.38</v>
      </c>
      <c r="E4" s="42">
        <v>0</v>
      </c>
      <c r="F4" s="42">
        <v>868376.76</v>
      </c>
      <c r="G4" s="42">
        <v>422904.42</v>
      </c>
      <c r="H4" s="42">
        <v>1495.43</v>
      </c>
      <c r="I4" s="42">
        <v>0</v>
      </c>
      <c r="J4" s="42">
        <v>0</v>
      </c>
      <c r="K4" s="42">
        <v>0</v>
      </c>
      <c r="L4" s="42">
        <v>0</v>
      </c>
      <c r="M4" s="2">
        <f>D4+E4+F4+G4+H4+I4+J4+K4+L4</f>
        <v>1455201.99</v>
      </c>
      <c r="N4" s="42">
        <v>0</v>
      </c>
      <c r="O4" s="2">
        <f t="shared" si="1"/>
        <v>1455201.99</v>
      </c>
    </row>
    <row r="5" spans="1:15" x14ac:dyDescent="0.2">
      <c r="A5" s="13"/>
      <c r="B5" s="14" t="s">
        <v>6</v>
      </c>
      <c r="C5" s="14" t="s">
        <v>3</v>
      </c>
      <c r="D5" s="42">
        <v>31789.58</v>
      </c>
      <c r="E5" s="42">
        <v>0</v>
      </c>
      <c r="F5" s="42">
        <v>104205.15</v>
      </c>
      <c r="G5" s="42">
        <v>50749.33</v>
      </c>
      <c r="H5" s="42">
        <v>314.05</v>
      </c>
      <c r="I5" s="42"/>
      <c r="J5" s="42"/>
      <c r="K5" s="42"/>
      <c r="L5" s="42"/>
      <c r="M5" s="2">
        <f t="shared" ref="M5:M34" si="2">D5+E5+F5+G5+H5+I5+J5+K5+L5</f>
        <v>187058.11</v>
      </c>
      <c r="N5" s="42">
        <v>0</v>
      </c>
      <c r="O5" s="2">
        <f t="shared" si="1"/>
        <v>187058.11</v>
      </c>
    </row>
    <row r="6" spans="1:15" x14ac:dyDescent="0.2">
      <c r="A6" s="13"/>
      <c r="B6" s="14" t="s">
        <v>7</v>
      </c>
      <c r="C6" s="14" t="s">
        <v>5</v>
      </c>
      <c r="D6" s="42">
        <v>6390</v>
      </c>
      <c r="E6" s="42">
        <v>0</v>
      </c>
      <c r="F6" s="42">
        <v>167668.53</v>
      </c>
      <c r="G6" s="42">
        <v>55446</v>
      </c>
      <c r="H6" s="42">
        <v>0</v>
      </c>
      <c r="I6" s="42">
        <v>0</v>
      </c>
      <c r="J6" s="42">
        <v>0</v>
      </c>
      <c r="K6" s="42">
        <v>0</v>
      </c>
      <c r="L6" s="42">
        <v>0</v>
      </c>
      <c r="M6" s="2">
        <f t="shared" si="2"/>
        <v>229504.53</v>
      </c>
      <c r="N6" s="42">
        <v>0</v>
      </c>
      <c r="O6" s="2">
        <f t="shared" si="1"/>
        <v>229504.53</v>
      </c>
    </row>
    <row r="7" spans="1:15" x14ac:dyDescent="0.2">
      <c r="A7" s="13"/>
      <c r="B7" s="14" t="s">
        <v>8</v>
      </c>
      <c r="C7" s="14" t="s">
        <v>9</v>
      </c>
      <c r="D7" s="3">
        <f t="shared" ref="D7:L7" si="3">D8+D9+D10+D11+D12+D13</f>
        <v>44098.720000000001</v>
      </c>
      <c r="E7" s="3">
        <f t="shared" si="3"/>
        <v>0</v>
      </c>
      <c r="F7" s="3">
        <f t="shared" si="3"/>
        <v>214426.53000000003</v>
      </c>
      <c r="G7" s="3">
        <f t="shared" si="3"/>
        <v>91771.99</v>
      </c>
      <c r="H7" s="3">
        <f t="shared" si="3"/>
        <v>521.21</v>
      </c>
      <c r="I7" s="3">
        <f t="shared" si="3"/>
        <v>0</v>
      </c>
      <c r="J7" s="3">
        <f t="shared" si="3"/>
        <v>0</v>
      </c>
      <c r="K7" s="3">
        <f t="shared" si="3"/>
        <v>0</v>
      </c>
      <c r="L7" s="3">
        <f t="shared" si="3"/>
        <v>0</v>
      </c>
      <c r="M7" s="3">
        <f>D7+E7+F7+G7+H7+I7+J7+K7+L7</f>
        <v>350818.45000000007</v>
      </c>
      <c r="N7" s="46">
        <v>0</v>
      </c>
      <c r="O7" s="3">
        <f t="shared" si="1"/>
        <v>350818.45000000007</v>
      </c>
    </row>
    <row r="8" spans="1:15" x14ac:dyDescent="0.2">
      <c r="A8" s="13"/>
      <c r="C8" s="14" t="s">
        <v>10</v>
      </c>
      <c r="D8" s="42">
        <v>31554.93</v>
      </c>
      <c r="E8" s="42">
        <v>0</v>
      </c>
      <c r="F8" s="42">
        <v>138248.1</v>
      </c>
      <c r="G8" s="42">
        <v>69852.67</v>
      </c>
      <c r="H8" s="42">
        <v>367.1</v>
      </c>
      <c r="I8" s="42">
        <v>0</v>
      </c>
      <c r="J8" s="42">
        <v>0</v>
      </c>
      <c r="K8" s="42">
        <v>0</v>
      </c>
      <c r="L8" s="42">
        <v>0</v>
      </c>
      <c r="M8" s="2">
        <f t="shared" si="2"/>
        <v>240022.80000000002</v>
      </c>
      <c r="N8" s="42">
        <v>0</v>
      </c>
      <c r="O8" s="2">
        <f t="shared" si="1"/>
        <v>240022.80000000002</v>
      </c>
    </row>
    <row r="9" spans="1:15" x14ac:dyDescent="0.2">
      <c r="A9" s="13"/>
      <c r="C9" s="14" t="s">
        <v>11</v>
      </c>
      <c r="D9" s="42">
        <v>0</v>
      </c>
      <c r="E9" s="42">
        <v>0</v>
      </c>
      <c r="F9" s="42">
        <v>42455.6</v>
      </c>
      <c r="G9" s="42">
        <v>4912.16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2">
        <f t="shared" si="2"/>
        <v>47367.759999999995</v>
      </c>
      <c r="N9" s="42">
        <v>0</v>
      </c>
      <c r="O9" s="2">
        <f t="shared" si="1"/>
        <v>47367.759999999995</v>
      </c>
    </row>
    <row r="10" spans="1:15" x14ac:dyDescent="0.2">
      <c r="A10" s="13"/>
      <c r="C10" s="14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2">
        <f t="shared" si="2"/>
        <v>0</v>
      </c>
      <c r="N10" s="42">
        <v>0</v>
      </c>
      <c r="O10" s="2">
        <f t="shared" si="1"/>
        <v>0</v>
      </c>
    </row>
    <row r="11" spans="1:15" x14ac:dyDescent="0.2">
      <c r="A11" s="13"/>
      <c r="C11" s="14" t="s">
        <v>13</v>
      </c>
      <c r="D11" s="42"/>
      <c r="E11" s="42"/>
      <c r="F11" s="42"/>
      <c r="G11" s="42"/>
      <c r="H11" s="42"/>
      <c r="I11" s="42"/>
      <c r="J11" s="42"/>
      <c r="K11" s="42"/>
      <c r="L11" s="42"/>
      <c r="M11" s="2">
        <f t="shared" si="2"/>
        <v>0</v>
      </c>
      <c r="N11" s="42">
        <v>0</v>
      </c>
      <c r="O11" s="2">
        <f t="shared" si="1"/>
        <v>0</v>
      </c>
    </row>
    <row r="12" spans="1:15" x14ac:dyDescent="0.2">
      <c r="A12" s="13"/>
      <c r="C12" s="14" t="s">
        <v>14</v>
      </c>
      <c r="D12" s="42"/>
      <c r="E12" s="42">
        <v>0</v>
      </c>
      <c r="F12" s="42">
        <v>0</v>
      </c>
      <c r="G12" s="42"/>
      <c r="H12" s="42"/>
      <c r="I12" s="42">
        <v>0</v>
      </c>
      <c r="J12" s="42">
        <v>0</v>
      </c>
      <c r="K12" s="42">
        <v>0</v>
      </c>
      <c r="L12" s="42">
        <v>0</v>
      </c>
      <c r="M12" s="2">
        <f t="shared" si="2"/>
        <v>0</v>
      </c>
      <c r="N12" s="42">
        <v>0</v>
      </c>
      <c r="O12" s="2">
        <f t="shared" si="1"/>
        <v>0</v>
      </c>
    </row>
    <row r="13" spans="1:15" x14ac:dyDescent="0.2">
      <c r="A13" s="13"/>
      <c r="C13" s="14" t="s">
        <v>76</v>
      </c>
      <c r="D13" s="42">
        <v>12543.79</v>
      </c>
      <c r="E13" s="42">
        <v>0</v>
      </c>
      <c r="F13" s="42">
        <v>33722.83</v>
      </c>
      <c r="G13" s="42">
        <v>17007.16</v>
      </c>
      <c r="H13" s="42">
        <v>154.11000000000001</v>
      </c>
      <c r="I13" s="42">
        <v>0</v>
      </c>
      <c r="J13" s="42">
        <v>0</v>
      </c>
      <c r="K13" s="42">
        <v>0</v>
      </c>
      <c r="L13" s="42">
        <v>0</v>
      </c>
      <c r="M13" s="2">
        <f t="shared" si="2"/>
        <v>63427.89</v>
      </c>
      <c r="N13" s="42">
        <v>0</v>
      </c>
      <c r="O13" s="2">
        <f t="shared" si="1"/>
        <v>63427.89</v>
      </c>
    </row>
    <row r="14" spans="1:15" x14ac:dyDescent="0.2">
      <c r="A14" s="13"/>
      <c r="B14" s="14" t="s">
        <v>15</v>
      </c>
      <c r="C14" s="14" t="s">
        <v>16</v>
      </c>
      <c r="D14" s="3">
        <f t="shared" ref="D14:L14" si="4">D15+D16+D17+D18+D19+D20</f>
        <v>63754.9</v>
      </c>
      <c r="E14" s="3">
        <f t="shared" si="4"/>
        <v>0</v>
      </c>
      <c r="F14" s="3">
        <f t="shared" si="4"/>
        <v>346233.82</v>
      </c>
      <c r="G14" s="3">
        <f t="shared" si="4"/>
        <v>131890.29</v>
      </c>
      <c r="H14" s="3">
        <v>563.21</v>
      </c>
      <c r="I14" s="3">
        <f t="shared" si="4"/>
        <v>0</v>
      </c>
      <c r="J14" s="3">
        <f t="shared" si="4"/>
        <v>0</v>
      </c>
      <c r="K14" s="3">
        <f t="shared" si="4"/>
        <v>0</v>
      </c>
      <c r="L14" s="3">
        <f t="shared" si="4"/>
        <v>0</v>
      </c>
      <c r="M14" s="3">
        <f>D14+E14+F14+G14+H14+I14+J14+K14+L14</f>
        <v>542442.22</v>
      </c>
      <c r="N14" s="46">
        <v>0</v>
      </c>
      <c r="O14" s="3">
        <f t="shared" si="1"/>
        <v>542442.22</v>
      </c>
    </row>
    <row r="15" spans="1:15" x14ac:dyDescent="0.2">
      <c r="A15" s="13"/>
      <c r="C15" s="14" t="s">
        <v>17</v>
      </c>
      <c r="D15" s="42">
        <v>63754.9</v>
      </c>
      <c r="E15" s="42">
        <v>0</v>
      </c>
      <c r="F15" s="42">
        <v>327308.02</v>
      </c>
      <c r="G15" s="42">
        <v>124119.71</v>
      </c>
      <c r="H15" s="42">
        <v>563.21</v>
      </c>
      <c r="I15" s="42">
        <v>0</v>
      </c>
      <c r="J15" s="42">
        <v>0</v>
      </c>
      <c r="K15" s="42">
        <v>0</v>
      </c>
      <c r="L15" s="42">
        <v>0</v>
      </c>
      <c r="M15" s="2">
        <f t="shared" si="2"/>
        <v>515745.84000000008</v>
      </c>
      <c r="N15" s="42">
        <v>0</v>
      </c>
      <c r="O15" s="2">
        <f t="shared" si="1"/>
        <v>515745.84000000008</v>
      </c>
    </row>
    <row r="16" spans="1:15" x14ac:dyDescent="0.2">
      <c r="A16" s="13"/>
      <c r="C16" s="14" t="s">
        <v>18</v>
      </c>
      <c r="D16" s="42">
        <v>0</v>
      </c>
      <c r="E16" s="42">
        <v>0</v>
      </c>
      <c r="F16" s="42">
        <v>18925.8</v>
      </c>
      <c r="G16" s="42">
        <v>7770.58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2">
        <f t="shared" si="2"/>
        <v>26696.379999999997</v>
      </c>
      <c r="N16" s="42">
        <v>0</v>
      </c>
      <c r="O16" s="2">
        <f t="shared" si="1"/>
        <v>26696.379999999997</v>
      </c>
    </row>
    <row r="17" spans="1:15" x14ac:dyDescent="0.2">
      <c r="A17" s="13"/>
      <c r="C17" s="14" t="s">
        <v>19</v>
      </c>
      <c r="D17" s="42"/>
      <c r="E17" s="42"/>
      <c r="F17" s="42"/>
      <c r="G17" s="42"/>
      <c r="H17" s="42"/>
      <c r="I17" s="42"/>
      <c r="J17" s="42"/>
      <c r="K17" s="42"/>
      <c r="L17" s="42"/>
      <c r="M17" s="2">
        <f t="shared" si="2"/>
        <v>0</v>
      </c>
      <c r="N17" s="42">
        <v>0</v>
      </c>
      <c r="O17" s="2">
        <f t="shared" si="1"/>
        <v>0</v>
      </c>
    </row>
    <row r="18" spans="1:15" x14ac:dyDescent="0.2">
      <c r="A18" s="13"/>
      <c r="C18" s="14" t="s">
        <v>20</v>
      </c>
      <c r="D18" s="42"/>
      <c r="E18" s="42"/>
      <c r="F18" s="42"/>
      <c r="G18" s="42"/>
      <c r="H18" s="42"/>
      <c r="I18" s="42"/>
      <c r="J18" s="42"/>
      <c r="K18" s="42"/>
      <c r="L18" s="42"/>
      <c r="M18" s="2">
        <f t="shared" si="2"/>
        <v>0</v>
      </c>
      <c r="N18" s="42">
        <v>0</v>
      </c>
      <c r="O18" s="2">
        <f t="shared" si="1"/>
        <v>0</v>
      </c>
    </row>
    <row r="19" spans="1:15" x14ac:dyDescent="0.2">
      <c r="A19" s="13"/>
      <c r="C19" s="14" t="s">
        <v>21</v>
      </c>
      <c r="D19" s="42"/>
      <c r="E19" s="42"/>
      <c r="F19" s="42"/>
      <c r="G19" s="42"/>
      <c r="H19" s="42"/>
      <c r="I19" s="42"/>
      <c r="J19" s="42"/>
      <c r="K19" s="42"/>
      <c r="L19" s="42"/>
      <c r="M19" s="2">
        <f t="shared" si="2"/>
        <v>0</v>
      </c>
      <c r="N19" s="42">
        <v>0</v>
      </c>
      <c r="O19" s="2">
        <f t="shared" si="1"/>
        <v>0</v>
      </c>
    </row>
    <row r="20" spans="1:15" x14ac:dyDescent="0.2">
      <c r="A20" s="13"/>
      <c r="C20" s="14" t="s">
        <v>72</v>
      </c>
      <c r="D20" s="42"/>
      <c r="E20" s="42"/>
      <c r="F20" s="42"/>
      <c r="G20" s="42"/>
      <c r="H20" s="42"/>
      <c r="I20" s="42"/>
      <c r="J20" s="42"/>
      <c r="K20" s="42"/>
      <c r="L20" s="42"/>
      <c r="M20" s="2">
        <f t="shared" si="2"/>
        <v>0</v>
      </c>
      <c r="N20" s="42">
        <v>0</v>
      </c>
      <c r="O20" s="2">
        <f t="shared" si="1"/>
        <v>0</v>
      </c>
    </row>
    <row r="21" spans="1:15" x14ac:dyDescent="0.2">
      <c r="A21" s="13"/>
      <c r="B21" s="14" t="s">
        <v>22</v>
      </c>
      <c r="C21" s="14" t="s">
        <v>23</v>
      </c>
      <c r="D21" s="42">
        <v>16261.44</v>
      </c>
      <c r="E21" s="42">
        <v>0</v>
      </c>
      <c r="F21" s="42">
        <v>79839.67</v>
      </c>
      <c r="G21" s="42">
        <v>60048.7</v>
      </c>
      <c r="H21" s="42">
        <v>149.33000000000001</v>
      </c>
      <c r="I21" s="42">
        <v>0</v>
      </c>
      <c r="J21" s="42">
        <v>0</v>
      </c>
      <c r="K21" s="42">
        <v>0</v>
      </c>
      <c r="L21" s="42">
        <v>0</v>
      </c>
      <c r="M21" s="2">
        <f t="shared" si="2"/>
        <v>156299.13999999998</v>
      </c>
      <c r="N21" s="42">
        <v>0</v>
      </c>
      <c r="O21" s="2">
        <f t="shared" si="1"/>
        <v>156299.13999999998</v>
      </c>
    </row>
    <row r="22" spans="1:15" x14ac:dyDescent="0.2">
      <c r="A22" s="13" t="s">
        <v>24</v>
      </c>
      <c r="C22" s="20" t="s">
        <v>25</v>
      </c>
      <c r="D22" s="3">
        <f t="shared" ref="D22:L22" si="5">D23+D24+D25+D26+D34</f>
        <v>245622.22999999998</v>
      </c>
      <c r="E22" s="3">
        <f t="shared" si="5"/>
        <v>0</v>
      </c>
      <c r="F22" s="3">
        <f t="shared" si="5"/>
        <v>1775110.97</v>
      </c>
      <c r="G22" s="3">
        <f t="shared" si="5"/>
        <v>609214.61999999988</v>
      </c>
      <c r="H22" s="3">
        <f t="shared" si="5"/>
        <v>2126.96</v>
      </c>
      <c r="I22" s="3">
        <f t="shared" si="5"/>
        <v>0</v>
      </c>
      <c r="J22" s="3">
        <f t="shared" si="5"/>
        <v>0</v>
      </c>
      <c r="K22" s="3">
        <f t="shared" si="5"/>
        <v>0</v>
      </c>
      <c r="L22" s="3">
        <f t="shared" si="5"/>
        <v>0</v>
      </c>
      <c r="M22" s="3">
        <f>D22+E22+F22+G22+H22+I22+J22+K22+L22</f>
        <v>2632074.7799999998</v>
      </c>
      <c r="N22" s="46"/>
      <c r="O22" s="3">
        <f t="shared" si="1"/>
        <v>2632074.7799999998</v>
      </c>
    </row>
    <row r="23" spans="1:15" x14ac:dyDescent="0.2">
      <c r="A23" s="13"/>
      <c r="B23" s="14" t="s">
        <v>2</v>
      </c>
      <c r="C23" s="14" t="s">
        <v>26</v>
      </c>
      <c r="D23" s="42">
        <v>97455.4</v>
      </c>
      <c r="E23" s="42">
        <v>0</v>
      </c>
      <c r="F23" s="42">
        <v>802990.48</v>
      </c>
      <c r="G23" s="42">
        <v>253741.58</v>
      </c>
      <c r="H23" s="42">
        <v>897.26</v>
      </c>
      <c r="I23" s="42">
        <v>0</v>
      </c>
      <c r="J23" s="42">
        <v>0</v>
      </c>
      <c r="K23" s="42">
        <v>0</v>
      </c>
      <c r="L23" s="42">
        <v>0</v>
      </c>
      <c r="M23" s="2">
        <f t="shared" si="2"/>
        <v>1155084.72</v>
      </c>
      <c r="N23" s="42">
        <v>0</v>
      </c>
      <c r="O23" s="2">
        <f t="shared" si="1"/>
        <v>1155084.72</v>
      </c>
    </row>
    <row r="24" spans="1:15" x14ac:dyDescent="0.2">
      <c r="A24" s="13"/>
      <c r="B24" s="14" t="s">
        <v>6</v>
      </c>
      <c r="C24" s="14" t="s">
        <v>27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2">
        <f t="shared" si="2"/>
        <v>0</v>
      </c>
      <c r="N24" s="42">
        <v>0</v>
      </c>
      <c r="O24" s="2">
        <f t="shared" si="1"/>
        <v>0</v>
      </c>
    </row>
    <row r="25" spans="1:15" x14ac:dyDescent="0.2">
      <c r="A25" s="13"/>
      <c r="B25" s="14" t="s">
        <v>7</v>
      </c>
      <c r="C25" s="14" t="s">
        <v>28</v>
      </c>
      <c r="D25" s="42">
        <v>10650</v>
      </c>
      <c r="E25" s="42">
        <v>0</v>
      </c>
      <c r="F25" s="42">
        <v>279447.55</v>
      </c>
      <c r="G25" s="42">
        <v>92410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2">
        <f t="shared" si="2"/>
        <v>382507.55</v>
      </c>
      <c r="N25" s="42">
        <v>0</v>
      </c>
      <c r="O25" s="2">
        <f t="shared" si="1"/>
        <v>382507.55</v>
      </c>
    </row>
    <row r="26" spans="1:15" x14ac:dyDescent="0.2">
      <c r="A26" s="13"/>
      <c r="B26" s="14" t="s">
        <v>8</v>
      </c>
      <c r="C26" s="14" t="s">
        <v>29</v>
      </c>
      <c r="D26" s="3">
        <f t="shared" ref="D26:L26" si="6">D27+D28+D29+D30+D31+D32+D33</f>
        <v>137516.82999999999</v>
      </c>
      <c r="E26" s="3">
        <f t="shared" si="6"/>
        <v>0</v>
      </c>
      <c r="F26" s="3">
        <f t="shared" si="6"/>
        <v>692672.94</v>
      </c>
      <c r="G26" s="3">
        <f t="shared" si="6"/>
        <v>263063.03999999998</v>
      </c>
      <c r="H26" s="3">
        <f t="shared" si="6"/>
        <v>1229.6999999999998</v>
      </c>
      <c r="I26" s="3">
        <f t="shared" si="6"/>
        <v>0</v>
      </c>
      <c r="J26" s="3">
        <f t="shared" si="6"/>
        <v>0</v>
      </c>
      <c r="K26" s="3">
        <f t="shared" si="6"/>
        <v>0</v>
      </c>
      <c r="L26" s="3">
        <f t="shared" si="6"/>
        <v>0</v>
      </c>
      <c r="M26" s="3">
        <f>D26+E26+F26+G26+H26+I26+J26+K26+L26</f>
        <v>1094482.5099999998</v>
      </c>
      <c r="N26" s="46">
        <v>0</v>
      </c>
      <c r="O26" s="3">
        <f t="shared" si="1"/>
        <v>1094482.5099999998</v>
      </c>
    </row>
    <row r="27" spans="1:15" x14ac:dyDescent="0.2">
      <c r="A27" s="13"/>
      <c r="C27" s="14" t="s">
        <v>10</v>
      </c>
      <c r="D27" s="42">
        <v>116893.28</v>
      </c>
      <c r="E27" s="42">
        <v>0</v>
      </c>
      <c r="F27" s="42">
        <v>595668.47</v>
      </c>
      <c r="G27" s="42">
        <v>225287.53</v>
      </c>
      <c r="H27" s="42">
        <v>1032.58</v>
      </c>
      <c r="I27" s="42">
        <v>0</v>
      </c>
      <c r="J27" s="42">
        <v>0</v>
      </c>
      <c r="K27" s="42">
        <v>0</v>
      </c>
      <c r="L27" s="42">
        <v>0</v>
      </c>
      <c r="M27" s="2">
        <f t="shared" si="2"/>
        <v>938881.86</v>
      </c>
      <c r="N27" s="42">
        <v>0</v>
      </c>
      <c r="O27" s="2">
        <f t="shared" si="1"/>
        <v>938881.86</v>
      </c>
    </row>
    <row r="28" spans="1:15" x14ac:dyDescent="0.2">
      <c r="A28" s="13"/>
      <c r="C28" s="14" t="s">
        <v>11</v>
      </c>
      <c r="D28" s="42">
        <v>0</v>
      </c>
      <c r="E28" s="42">
        <v>0</v>
      </c>
      <c r="F28" s="42">
        <v>31543</v>
      </c>
      <c r="G28" s="42">
        <v>12950.97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2">
        <f t="shared" si="2"/>
        <v>44493.97</v>
      </c>
      <c r="N28" s="42">
        <v>0</v>
      </c>
      <c r="O28" s="2">
        <f t="shared" si="1"/>
        <v>44493.97</v>
      </c>
    </row>
    <row r="29" spans="1:15" x14ac:dyDescent="0.2">
      <c r="A29" s="13"/>
      <c r="C29" s="14" t="s">
        <v>73</v>
      </c>
      <c r="D29" s="42">
        <v>20623.55</v>
      </c>
      <c r="E29" s="42">
        <v>0</v>
      </c>
      <c r="F29" s="42">
        <v>65461.47</v>
      </c>
      <c r="G29" s="42">
        <v>24824.54</v>
      </c>
      <c r="H29" s="42">
        <v>197.12</v>
      </c>
      <c r="I29" s="42">
        <v>0</v>
      </c>
      <c r="J29" s="42">
        <v>0</v>
      </c>
      <c r="K29" s="42">
        <v>0</v>
      </c>
      <c r="L29" s="42">
        <v>0</v>
      </c>
      <c r="M29" s="2">
        <f t="shared" si="2"/>
        <v>111106.68</v>
      </c>
      <c r="N29" s="42">
        <v>0</v>
      </c>
      <c r="O29" s="2">
        <f t="shared" si="1"/>
        <v>111106.68</v>
      </c>
    </row>
    <row r="30" spans="1:15" x14ac:dyDescent="0.2">
      <c r="A30" s="13"/>
      <c r="C30" s="14" t="s">
        <v>30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2">
        <f t="shared" si="2"/>
        <v>0</v>
      </c>
      <c r="N30" s="42">
        <v>0</v>
      </c>
      <c r="O30" s="2">
        <f t="shared" si="1"/>
        <v>0</v>
      </c>
    </row>
    <row r="31" spans="1:15" x14ac:dyDescent="0.2">
      <c r="A31" s="13"/>
      <c r="C31" s="14" t="s">
        <v>31</v>
      </c>
      <c r="D31" s="42"/>
      <c r="E31" s="42"/>
      <c r="F31" s="42"/>
      <c r="G31" s="42"/>
      <c r="H31" s="42"/>
      <c r="I31" s="42"/>
      <c r="J31" s="42"/>
      <c r="K31" s="42"/>
      <c r="L31" s="42"/>
      <c r="M31" s="2">
        <f t="shared" si="2"/>
        <v>0</v>
      </c>
      <c r="N31" s="42">
        <v>0</v>
      </c>
      <c r="O31" s="2">
        <f t="shared" si="1"/>
        <v>0</v>
      </c>
    </row>
    <row r="32" spans="1:15" x14ac:dyDescent="0.2">
      <c r="A32" s="13"/>
      <c r="C32" s="14" t="s">
        <v>32</v>
      </c>
      <c r="D32" s="42"/>
      <c r="E32" s="42"/>
      <c r="F32" s="42"/>
      <c r="G32" s="42"/>
      <c r="H32" s="42"/>
      <c r="I32" s="42"/>
      <c r="J32" s="42"/>
      <c r="K32" s="42"/>
      <c r="L32" s="42"/>
      <c r="M32" s="2">
        <f t="shared" si="2"/>
        <v>0</v>
      </c>
      <c r="N32" s="42">
        <v>0</v>
      </c>
      <c r="O32" s="2">
        <f t="shared" si="1"/>
        <v>0</v>
      </c>
    </row>
    <row r="33" spans="1:16" x14ac:dyDescent="0.2">
      <c r="A33" s="13"/>
      <c r="C33" s="14" t="s">
        <v>33</v>
      </c>
      <c r="D33" s="42"/>
      <c r="E33" s="42"/>
      <c r="F33" s="42"/>
      <c r="G33" s="42"/>
      <c r="H33" s="42"/>
      <c r="I33" s="42"/>
      <c r="J33" s="42"/>
      <c r="K33" s="42"/>
      <c r="L33" s="42"/>
      <c r="M33" s="2">
        <f t="shared" si="2"/>
        <v>0</v>
      </c>
      <c r="N33" s="42">
        <v>0</v>
      </c>
      <c r="O33" s="2">
        <f t="shared" si="1"/>
        <v>0</v>
      </c>
    </row>
    <row r="34" spans="1:16" x14ac:dyDescent="0.2">
      <c r="A34" s="13"/>
      <c r="B34" s="14" t="s">
        <v>15</v>
      </c>
      <c r="C34" s="14" t="s">
        <v>34</v>
      </c>
      <c r="D34" s="42">
        <v>0</v>
      </c>
      <c r="E34" s="42">
        <v>0</v>
      </c>
      <c r="F34" s="42"/>
      <c r="G34" s="42">
        <v>0</v>
      </c>
      <c r="H34" s="42">
        <v>0</v>
      </c>
      <c r="I34" s="42">
        <v>0</v>
      </c>
      <c r="J34" s="42"/>
      <c r="K34" s="42"/>
      <c r="L34" s="42">
        <v>0</v>
      </c>
      <c r="M34" s="2">
        <f t="shared" si="2"/>
        <v>0</v>
      </c>
      <c r="N34" s="42">
        <v>0</v>
      </c>
      <c r="O34" s="2">
        <f t="shared" si="1"/>
        <v>0</v>
      </c>
    </row>
    <row r="35" spans="1:16" x14ac:dyDescent="0.2">
      <c r="A35" s="47" t="s">
        <v>35</v>
      </c>
      <c r="B35" s="43"/>
      <c r="C35" s="22" t="s">
        <v>36</v>
      </c>
      <c r="D35" s="48">
        <f t="shared" ref="D35:O35" si="7">D3-D22</f>
        <v>79097.790000000037</v>
      </c>
      <c r="E35" s="48">
        <f t="shared" si="7"/>
        <v>0</v>
      </c>
      <c r="F35" s="48">
        <f t="shared" si="7"/>
        <v>5639.4899999999907</v>
      </c>
      <c r="G35" s="48">
        <f t="shared" si="7"/>
        <v>203596.1100000001</v>
      </c>
      <c r="H35" s="48">
        <f t="shared" si="7"/>
        <v>916.27</v>
      </c>
      <c r="I35" s="48">
        <f t="shared" si="7"/>
        <v>0</v>
      </c>
      <c r="J35" s="48">
        <f t="shared" si="7"/>
        <v>0</v>
      </c>
      <c r="K35" s="48">
        <f t="shared" si="7"/>
        <v>0</v>
      </c>
      <c r="L35" s="48">
        <f t="shared" si="7"/>
        <v>0</v>
      </c>
      <c r="M35" s="48">
        <f t="shared" si="7"/>
        <v>289249.66000000015</v>
      </c>
      <c r="N35" s="48">
        <f t="shared" si="7"/>
        <v>0</v>
      </c>
      <c r="O35" s="48">
        <f t="shared" si="7"/>
        <v>289249.66000000015</v>
      </c>
    </row>
    <row r="36" spans="1:16" x14ac:dyDescent="0.2">
      <c r="A36" s="13"/>
      <c r="C36" s="20"/>
      <c r="D36" s="49"/>
      <c r="E36" s="49"/>
      <c r="F36" s="49"/>
      <c r="G36" s="49"/>
      <c r="H36" s="49"/>
      <c r="I36" s="49"/>
      <c r="J36" s="49"/>
      <c r="K36" s="49"/>
      <c r="L36" s="49"/>
      <c r="M36" s="5"/>
      <c r="N36" s="49"/>
      <c r="O36" s="5"/>
    </row>
    <row r="37" spans="1:16" x14ac:dyDescent="0.2">
      <c r="A37" s="13"/>
      <c r="C37" s="20"/>
      <c r="D37" s="49"/>
      <c r="E37" s="49"/>
      <c r="F37" s="49"/>
      <c r="G37" s="49"/>
      <c r="H37" s="49"/>
      <c r="I37" s="49"/>
      <c r="J37" s="49"/>
      <c r="K37" s="49"/>
      <c r="L37" s="49"/>
      <c r="M37" s="5"/>
      <c r="N37" s="49"/>
      <c r="O37" s="5"/>
    </row>
    <row r="38" spans="1:16" x14ac:dyDescent="0.2">
      <c r="A38" s="13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</row>
    <row r="39" spans="1:16" x14ac:dyDescent="0.2">
      <c r="A39" s="13" t="s">
        <v>41</v>
      </c>
      <c r="C39" s="20" t="s">
        <v>42</v>
      </c>
      <c r="D39" s="50"/>
      <c r="E39" s="50"/>
      <c r="F39" s="50"/>
      <c r="G39" s="51"/>
      <c r="H39" s="50"/>
      <c r="I39" s="50"/>
      <c r="J39" s="50"/>
      <c r="K39" s="50"/>
      <c r="L39" s="50"/>
      <c r="M39" s="7">
        <f>M40+M41+M42+M43+M44+M45</f>
        <v>5007204.74</v>
      </c>
      <c r="N39" s="7">
        <f>N40+N41+N42+N43+N44+N45</f>
        <v>0</v>
      </c>
      <c r="O39" s="3">
        <f>O40+O41+O42+O43+O44+O45</f>
        <v>5007204.74</v>
      </c>
      <c r="P39" s="59"/>
    </row>
    <row r="40" spans="1:16" x14ac:dyDescent="0.2">
      <c r="A40" s="13"/>
      <c r="B40" s="14" t="s">
        <v>2</v>
      </c>
      <c r="C40" s="14" t="s">
        <v>43</v>
      </c>
      <c r="D40" s="50"/>
      <c r="E40" s="50"/>
      <c r="F40" s="50"/>
      <c r="G40" s="51"/>
      <c r="H40" s="50"/>
      <c r="I40" s="50"/>
      <c r="J40" s="50"/>
      <c r="K40" s="50"/>
      <c r="L40" s="50"/>
      <c r="M40" s="42">
        <v>4171558.29</v>
      </c>
      <c r="N40" s="42"/>
      <c r="O40" s="42">
        <v>4171558.29</v>
      </c>
      <c r="P40" s="59"/>
    </row>
    <row r="41" spans="1:16" x14ac:dyDescent="0.2">
      <c r="A41" s="13"/>
      <c r="B41" s="14" t="s">
        <v>6</v>
      </c>
      <c r="C41" s="14" t="s">
        <v>44</v>
      </c>
      <c r="D41" s="50"/>
      <c r="E41" s="50"/>
      <c r="F41" s="50"/>
      <c r="G41" s="51"/>
      <c r="H41" s="50"/>
      <c r="I41" s="50"/>
      <c r="J41" s="50"/>
      <c r="K41" s="50"/>
      <c r="L41" s="50"/>
      <c r="M41" s="42">
        <v>835646.45</v>
      </c>
      <c r="N41" s="42"/>
      <c r="O41" s="42">
        <v>835646.45</v>
      </c>
      <c r="P41" s="59"/>
    </row>
    <row r="42" spans="1:16" x14ac:dyDescent="0.2">
      <c r="A42" s="13"/>
      <c r="B42" s="14" t="s">
        <v>7</v>
      </c>
      <c r="C42" s="14" t="s">
        <v>45</v>
      </c>
      <c r="D42" s="50"/>
      <c r="E42" s="50"/>
      <c r="F42" s="50"/>
      <c r="G42" s="51"/>
      <c r="H42" s="50"/>
      <c r="I42" s="50"/>
      <c r="J42" s="50"/>
      <c r="K42" s="50"/>
      <c r="L42" s="50"/>
      <c r="M42" s="42">
        <v>0</v>
      </c>
      <c r="N42" s="42"/>
      <c r="O42" s="42">
        <v>0</v>
      </c>
      <c r="P42" s="59"/>
    </row>
    <row r="43" spans="1:16" x14ac:dyDescent="0.2">
      <c r="A43" s="13"/>
      <c r="B43" s="14" t="s">
        <v>8</v>
      </c>
      <c r="C43" s="14" t="s">
        <v>46</v>
      </c>
      <c r="D43" s="50"/>
      <c r="E43" s="50"/>
      <c r="F43" s="50"/>
      <c r="G43" s="51"/>
      <c r="H43" s="50"/>
      <c r="I43" s="50"/>
      <c r="J43" s="50"/>
      <c r="K43" s="50"/>
      <c r="L43" s="50"/>
      <c r="M43" s="42">
        <v>0</v>
      </c>
      <c r="N43" s="42"/>
      <c r="O43" s="42">
        <v>0</v>
      </c>
      <c r="P43" s="59"/>
    </row>
    <row r="44" spans="1:16" x14ac:dyDescent="0.2">
      <c r="A44" s="13"/>
      <c r="B44" s="14" t="s">
        <v>15</v>
      </c>
      <c r="C44" s="14" t="s">
        <v>47</v>
      </c>
      <c r="D44" s="50"/>
      <c r="E44" s="50"/>
      <c r="F44" s="50"/>
      <c r="G44" s="51"/>
      <c r="H44" s="50"/>
      <c r="I44" s="50"/>
      <c r="J44" s="50"/>
      <c r="K44" s="50"/>
      <c r="L44" s="50"/>
      <c r="M44" s="42">
        <v>0</v>
      </c>
      <c r="N44" s="42"/>
      <c r="O44" s="42">
        <v>0</v>
      </c>
      <c r="P44" s="59"/>
    </row>
    <row r="45" spans="1:16" x14ac:dyDescent="0.2">
      <c r="A45" s="13"/>
      <c r="B45" s="14" t="s">
        <v>22</v>
      </c>
      <c r="C45" s="14" t="s">
        <v>34</v>
      </c>
      <c r="D45" s="50"/>
      <c r="E45" s="50"/>
      <c r="F45" s="50"/>
      <c r="G45" s="51"/>
      <c r="H45" s="50"/>
      <c r="I45" s="50"/>
      <c r="J45" s="50"/>
      <c r="K45" s="50"/>
      <c r="L45" s="50"/>
      <c r="M45" s="42">
        <v>0</v>
      </c>
      <c r="N45" s="42"/>
      <c r="O45" s="42">
        <v>0</v>
      </c>
      <c r="P45" s="59"/>
    </row>
    <row r="46" spans="1:16" x14ac:dyDescent="0.2">
      <c r="A46" s="13" t="s">
        <v>48</v>
      </c>
      <c r="C46" s="20" t="s">
        <v>49</v>
      </c>
      <c r="D46" s="50"/>
      <c r="E46" s="50"/>
      <c r="F46" s="50"/>
      <c r="G46" s="51"/>
      <c r="H46" s="50"/>
      <c r="I46" s="50"/>
      <c r="J46" s="50"/>
      <c r="K46" s="50"/>
      <c r="L46" s="50"/>
      <c r="M46" s="3">
        <f>M47+M48+M49+M50+M51+M52</f>
        <v>2753323.3099999996</v>
      </c>
      <c r="N46" s="3">
        <f>N47+N48+N49+N50+N51+N52</f>
        <v>0</v>
      </c>
      <c r="O46" s="3">
        <f>O47+O48+O49+O50+O51+O52</f>
        <v>2753323.3099999996</v>
      </c>
      <c r="P46" s="59"/>
    </row>
    <row r="47" spans="1:16" x14ac:dyDescent="0.2">
      <c r="A47" s="13"/>
      <c r="B47" s="14" t="s">
        <v>2</v>
      </c>
      <c r="C47" s="14" t="s">
        <v>50</v>
      </c>
      <c r="D47" s="50"/>
      <c r="E47" s="50"/>
      <c r="F47" s="50"/>
      <c r="G47" s="50"/>
      <c r="H47" s="50"/>
      <c r="I47" s="50"/>
      <c r="J47" s="50"/>
      <c r="K47" s="50"/>
      <c r="L47" s="50"/>
      <c r="M47" s="42">
        <v>51839.07</v>
      </c>
      <c r="N47" s="42"/>
      <c r="O47" s="42">
        <v>51839.07</v>
      </c>
      <c r="P47" s="59"/>
    </row>
    <row r="48" spans="1:16" x14ac:dyDescent="0.2">
      <c r="A48" s="13"/>
      <c r="B48" s="14" t="s">
        <v>6</v>
      </c>
      <c r="C48" s="14" t="s">
        <v>51</v>
      </c>
      <c r="D48" s="50"/>
      <c r="E48" s="50"/>
      <c r="F48" s="50"/>
      <c r="G48" s="50"/>
      <c r="H48" s="50"/>
      <c r="I48" s="50"/>
      <c r="J48" s="50"/>
      <c r="K48" s="50"/>
      <c r="L48" s="50"/>
      <c r="M48" s="42">
        <v>0</v>
      </c>
      <c r="N48" s="42"/>
      <c r="O48" s="42">
        <v>0</v>
      </c>
      <c r="P48" s="59"/>
    </row>
    <row r="49" spans="1:16" x14ac:dyDescent="0.2">
      <c r="A49" s="13"/>
      <c r="B49" s="14" t="s">
        <v>7</v>
      </c>
      <c r="C49" s="14" t="s">
        <v>52</v>
      </c>
      <c r="D49" s="50"/>
      <c r="E49" s="50"/>
      <c r="F49" s="50"/>
      <c r="G49" s="50"/>
      <c r="H49" s="50"/>
      <c r="I49" s="50"/>
      <c r="J49" s="50"/>
      <c r="K49" s="50"/>
      <c r="L49" s="50"/>
      <c r="M49" s="42">
        <v>718200</v>
      </c>
      <c r="N49" s="42"/>
      <c r="O49" s="42">
        <v>718200</v>
      </c>
      <c r="P49" s="59"/>
    </row>
    <row r="50" spans="1:16" x14ac:dyDescent="0.2">
      <c r="A50" s="13"/>
      <c r="B50" s="14" t="s">
        <v>8</v>
      </c>
      <c r="C50" s="14" t="s">
        <v>53</v>
      </c>
      <c r="D50" s="50"/>
      <c r="E50" s="50"/>
      <c r="F50" s="50"/>
      <c r="G50" s="50"/>
      <c r="H50" s="50"/>
      <c r="I50" s="50"/>
      <c r="J50" s="50"/>
      <c r="K50" s="50"/>
      <c r="L50" s="50"/>
      <c r="M50" s="42">
        <v>1763175</v>
      </c>
      <c r="N50" s="42"/>
      <c r="O50" s="42">
        <v>1763175</v>
      </c>
      <c r="P50" s="59"/>
    </row>
    <row r="51" spans="1:16" x14ac:dyDescent="0.2">
      <c r="A51" s="13"/>
      <c r="B51" s="14" t="s">
        <v>15</v>
      </c>
      <c r="C51" s="14" t="s">
        <v>54</v>
      </c>
      <c r="D51" s="50"/>
      <c r="E51" s="50"/>
      <c r="F51" s="50"/>
      <c r="G51" s="50"/>
      <c r="H51" s="50"/>
      <c r="I51" s="50"/>
      <c r="J51" s="50"/>
      <c r="K51" s="50"/>
      <c r="L51" s="50"/>
      <c r="M51" s="42">
        <v>220109.24</v>
      </c>
      <c r="N51" s="42"/>
      <c r="O51" s="42">
        <v>220109.24</v>
      </c>
      <c r="P51" s="59"/>
    </row>
    <row r="52" spans="1:16" x14ac:dyDescent="0.2">
      <c r="A52" s="13"/>
      <c r="B52" s="14" t="s">
        <v>22</v>
      </c>
      <c r="C52" s="14" t="s">
        <v>23</v>
      </c>
      <c r="D52" s="50"/>
      <c r="E52" s="50"/>
      <c r="F52" s="50"/>
      <c r="G52" s="50"/>
      <c r="H52" s="50"/>
      <c r="I52" s="50"/>
      <c r="J52" s="50"/>
      <c r="K52" s="50"/>
      <c r="L52" s="50"/>
      <c r="M52" s="42">
        <v>0</v>
      </c>
      <c r="N52" s="42"/>
      <c r="O52" s="42">
        <v>0</v>
      </c>
      <c r="P52" s="59"/>
    </row>
    <row r="53" spans="1:16" x14ac:dyDescent="0.2">
      <c r="A53" s="13" t="s">
        <v>55</v>
      </c>
      <c r="C53" s="20" t="s">
        <v>56</v>
      </c>
      <c r="D53" s="50"/>
      <c r="E53" s="50"/>
      <c r="F53" s="50"/>
      <c r="G53" s="50"/>
      <c r="H53" s="50"/>
      <c r="I53" s="50"/>
      <c r="J53" s="50"/>
      <c r="K53" s="50"/>
      <c r="L53" s="50"/>
      <c r="M53" s="3">
        <f>M54+M55+M56</f>
        <v>26274.42</v>
      </c>
      <c r="N53" s="3">
        <f>N54+N55+N56</f>
        <v>0</v>
      </c>
      <c r="O53" s="3">
        <f>O54+O55+O56</f>
        <v>26274.42</v>
      </c>
      <c r="P53" s="59"/>
    </row>
    <row r="54" spans="1:16" x14ac:dyDescent="0.2">
      <c r="A54" s="13"/>
      <c r="B54" s="14" t="s">
        <v>2</v>
      </c>
      <c r="C54" s="14" t="s">
        <v>57</v>
      </c>
      <c r="D54" s="50"/>
      <c r="E54" s="50"/>
      <c r="F54" s="50"/>
      <c r="G54" s="50"/>
      <c r="H54" s="50"/>
      <c r="I54" s="50"/>
      <c r="J54" s="50"/>
      <c r="K54" s="50"/>
      <c r="L54" s="50"/>
      <c r="M54" s="42"/>
      <c r="N54" s="42"/>
      <c r="O54" s="42"/>
      <c r="P54" s="59"/>
    </row>
    <row r="55" spans="1:16" x14ac:dyDescent="0.2">
      <c r="A55" s="13"/>
      <c r="B55" s="14" t="s">
        <v>6</v>
      </c>
      <c r="C55" s="14" t="s">
        <v>58</v>
      </c>
      <c r="D55" s="50"/>
      <c r="E55" s="50"/>
      <c r="F55" s="50"/>
      <c r="G55" s="50"/>
      <c r="H55" s="50"/>
      <c r="I55" s="50"/>
      <c r="J55" s="50"/>
      <c r="K55" s="50"/>
      <c r="L55" s="50"/>
      <c r="M55" s="42"/>
      <c r="N55" s="42"/>
      <c r="O55" s="42"/>
      <c r="P55" s="59"/>
    </row>
    <row r="56" spans="1:16" x14ac:dyDescent="0.2">
      <c r="A56" s="13"/>
      <c r="B56" s="14" t="s">
        <v>7</v>
      </c>
      <c r="C56" s="14" t="s">
        <v>59</v>
      </c>
      <c r="D56" s="50"/>
      <c r="E56" s="50"/>
      <c r="F56" s="50"/>
      <c r="G56" s="50"/>
      <c r="H56" s="50"/>
      <c r="I56" s="50"/>
      <c r="J56" s="50"/>
      <c r="K56" s="50"/>
      <c r="L56" s="50"/>
      <c r="M56" s="42">
        <v>26274.42</v>
      </c>
      <c r="N56" s="42"/>
      <c r="O56" s="42">
        <v>26274.42</v>
      </c>
      <c r="P56" s="59"/>
    </row>
    <row r="57" spans="1:16" x14ac:dyDescent="0.2">
      <c r="A57" s="61" t="s">
        <v>60</v>
      </c>
      <c r="B57" s="61"/>
      <c r="C57" s="61"/>
      <c r="D57" s="61"/>
      <c r="E57" s="48"/>
      <c r="F57" s="48"/>
      <c r="G57" s="48"/>
      <c r="H57" s="48"/>
      <c r="I57" s="48"/>
      <c r="J57" s="48"/>
      <c r="K57" s="48"/>
      <c r="L57" s="48"/>
      <c r="M57" s="9">
        <v>-1990906.19</v>
      </c>
      <c r="N57" s="9">
        <f>N35-N39+N46-N53</f>
        <v>0</v>
      </c>
      <c r="O57" s="9">
        <v>-1990906.19</v>
      </c>
      <c r="P57" s="59"/>
    </row>
    <row r="58" spans="1:16" x14ac:dyDescent="0.2">
      <c r="A58" s="20" t="s">
        <v>68</v>
      </c>
      <c r="O58" s="14">
        <v>0</v>
      </c>
    </row>
    <row r="59" spans="1:16" x14ac:dyDescent="0.2">
      <c r="A59" s="20" t="s">
        <v>69</v>
      </c>
      <c r="M59" s="14">
        <v>-1990906.19</v>
      </c>
      <c r="O59" s="14">
        <v>-1990906.19</v>
      </c>
      <c r="P59" s="59"/>
    </row>
    <row r="60" spans="1:16" x14ac:dyDescent="0.2">
      <c r="A60" s="52" t="s">
        <v>70</v>
      </c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>
        <v>0</v>
      </c>
    </row>
    <row r="61" spans="1:16" x14ac:dyDescent="0.2">
      <c r="A61" s="53" t="s">
        <v>71</v>
      </c>
      <c r="M61" s="54">
        <f>M57-M60</f>
        <v>-1990906.19</v>
      </c>
      <c r="O61" s="20">
        <v>-1990906.19</v>
      </c>
    </row>
  </sheetData>
  <mergeCells count="14">
    <mergeCell ref="B3:C3"/>
    <mergeCell ref="A57:D57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59AAE592-7752-4620-A726-76B76BCCC40F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0C07E-B94B-49F2-B5F7-D2E4890D1714}">
  <dimension ref="A1:P61"/>
  <sheetViews>
    <sheetView topLeftCell="A25" workbookViewId="0">
      <selection activeCell="O58" sqref="O58"/>
    </sheetView>
  </sheetViews>
  <sheetFormatPr defaultRowHeight="12.75" x14ac:dyDescent="0.2"/>
  <cols>
    <col min="1" max="1" width="5.42578125" style="14" customWidth="1"/>
    <col min="2" max="2" width="2.42578125" style="14" customWidth="1"/>
    <col min="3" max="3" width="29.42578125" style="14" customWidth="1"/>
    <col min="4" max="4" width="15.5703125" style="14" customWidth="1"/>
    <col min="5" max="5" width="12.85546875" style="14" bestFit="1" customWidth="1"/>
    <col min="6" max="6" width="12.85546875" style="14" customWidth="1"/>
    <col min="7" max="8" width="14" style="14" bestFit="1" customWidth="1"/>
    <col min="9" max="9" width="13.28515625" style="14" bestFit="1" customWidth="1"/>
    <col min="10" max="11" width="9.28515625" style="14" bestFit="1" customWidth="1"/>
    <col min="12" max="12" width="12.7109375" style="14" bestFit="1" customWidth="1"/>
    <col min="13" max="13" width="16.85546875" style="14" customWidth="1"/>
    <col min="14" max="14" width="11.140625" style="14" customWidth="1"/>
    <col min="15" max="15" width="19.42578125" style="14" customWidth="1"/>
    <col min="16" max="16384" width="9.140625" style="14"/>
  </cols>
  <sheetData>
    <row r="1" spans="1:15" x14ac:dyDescent="0.2">
      <c r="A1" s="13"/>
      <c r="C1" s="15" t="s">
        <v>84</v>
      </c>
      <c r="D1" s="62" t="s">
        <v>37</v>
      </c>
      <c r="E1" s="62" t="s">
        <v>38</v>
      </c>
      <c r="F1" s="62" t="s">
        <v>75</v>
      </c>
      <c r="G1" s="62" t="s">
        <v>74</v>
      </c>
      <c r="H1" s="62" t="s">
        <v>39</v>
      </c>
      <c r="I1" s="62" t="s">
        <v>40</v>
      </c>
      <c r="J1" s="62" t="s">
        <v>61</v>
      </c>
      <c r="K1" s="62" t="s">
        <v>66</v>
      </c>
      <c r="L1" s="62" t="s">
        <v>62</v>
      </c>
      <c r="M1" s="62" t="s">
        <v>63</v>
      </c>
      <c r="N1" s="62" t="s">
        <v>64</v>
      </c>
      <c r="O1" s="62" t="s">
        <v>65</v>
      </c>
    </row>
    <row r="2" spans="1:15" x14ac:dyDescent="0.2">
      <c r="A2" s="13"/>
      <c r="B2" s="13"/>
      <c r="C2" s="58" t="s">
        <v>67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x14ac:dyDescent="0.2">
      <c r="A3" s="13" t="s">
        <v>1</v>
      </c>
      <c r="B3" s="63" t="s">
        <v>0</v>
      </c>
      <c r="C3" s="63"/>
      <c r="D3" s="1">
        <f t="shared" ref="D3:N3" si="0">D4+D5+D6+D7+D14+D21</f>
        <v>5184531.169999999</v>
      </c>
      <c r="E3" s="1">
        <f t="shared" si="0"/>
        <v>144837.35999999999</v>
      </c>
      <c r="F3" s="1">
        <f t="shared" si="0"/>
        <v>20558225.289999999</v>
      </c>
      <c r="G3" s="1">
        <f t="shared" si="0"/>
        <v>51001483.069999993</v>
      </c>
      <c r="H3" s="1">
        <f t="shared" si="0"/>
        <v>114474.51</v>
      </c>
      <c r="I3" s="1">
        <f t="shared" si="0"/>
        <v>0</v>
      </c>
      <c r="J3" s="1">
        <f t="shared" si="0"/>
        <v>0</v>
      </c>
      <c r="K3" s="1">
        <f t="shared" si="0"/>
        <v>0</v>
      </c>
      <c r="L3" s="1">
        <f t="shared" si="0"/>
        <v>124786.46</v>
      </c>
      <c r="M3" s="1">
        <f>D3+E3+F3+G3+H3+I3+J3+K3+L3</f>
        <v>77128337.859999985</v>
      </c>
      <c r="N3" s="1">
        <f t="shared" si="0"/>
        <v>0</v>
      </c>
      <c r="O3" s="1">
        <f t="shared" ref="O3:O34" si="1">M3+N3</f>
        <v>77128337.859999985</v>
      </c>
    </row>
    <row r="4" spans="1:15" x14ac:dyDescent="0.2">
      <c r="A4" s="13"/>
      <c r="B4" s="14" t="s">
        <v>2</v>
      </c>
      <c r="C4" s="14" t="s">
        <v>4</v>
      </c>
      <c r="D4" s="42">
        <v>2893312.28</v>
      </c>
      <c r="E4" s="42">
        <v>101996.16</v>
      </c>
      <c r="F4" s="42">
        <v>11539139.609999999</v>
      </c>
      <c r="G4" s="42">
        <v>29735977.23</v>
      </c>
      <c r="H4" s="42">
        <v>64684.11</v>
      </c>
      <c r="I4" s="42">
        <v>0</v>
      </c>
      <c r="J4" s="42">
        <v>0</v>
      </c>
      <c r="K4" s="42">
        <v>0</v>
      </c>
      <c r="L4" s="42">
        <v>54722.22</v>
      </c>
      <c r="M4" s="2">
        <f>D4+E4+F4+G4+H4+I4+J4+K4+L4</f>
        <v>44389831.609999999</v>
      </c>
      <c r="N4" s="42">
        <v>0</v>
      </c>
      <c r="O4" s="2">
        <f t="shared" si="1"/>
        <v>44389831.609999999</v>
      </c>
    </row>
    <row r="5" spans="1:15" x14ac:dyDescent="0.2">
      <c r="A5" s="13"/>
      <c r="B5" s="14" t="s">
        <v>6</v>
      </c>
      <c r="C5" s="14" t="s">
        <v>3</v>
      </c>
      <c r="D5" s="42">
        <v>633910.84</v>
      </c>
      <c r="E5" s="42">
        <v>13087.4</v>
      </c>
      <c r="F5" s="42">
        <v>1899197.85</v>
      </c>
      <c r="G5" s="42">
        <v>4874807.99</v>
      </c>
      <c r="H5" s="42">
        <v>11618.22</v>
      </c>
      <c r="I5" s="42">
        <v>0</v>
      </c>
      <c r="J5" s="42">
        <v>0</v>
      </c>
      <c r="K5" s="42">
        <v>0</v>
      </c>
      <c r="L5" s="42">
        <v>0</v>
      </c>
      <c r="M5" s="2">
        <f t="shared" ref="M5:M34" si="2">D5+E5+F5+G5+H5+I5+J5+K5+L5</f>
        <v>7432622.2999999998</v>
      </c>
      <c r="N5" s="42">
        <v>0</v>
      </c>
      <c r="O5" s="2">
        <f t="shared" si="1"/>
        <v>7432622.2999999998</v>
      </c>
    </row>
    <row r="6" spans="1:15" x14ac:dyDescent="0.2">
      <c r="A6" s="13"/>
      <c r="B6" s="14" t="s">
        <v>7</v>
      </c>
      <c r="C6" s="14" t="s">
        <v>5</v>
      </c>
      <c r="D6" s="42">
        <v>79146.539999999994</v>
      </c>
      <c r="E6" s="42">
        <v>9094.86</v>
      </c>
      <c r="F6" s="42">
        <v>1076758.22</v>
      </c>
      <c r="G6" s="42">
        <v>1369529.19</v>
      </c>
      <c r="H6" s="42">
        <v>0</v>
      </c>
      <c r="I6" s="42">
        <v>0</v>
      </c>
      <c r="J6" s="42">
        <v>0</v>
      </c>
      <c r="K6" s="42">
        <v>0</v>
      </c>
      <c r="L6" s="42">
        <v>10927.87</v>
      </c>
      <c r="M6" s="2">
        <f t="shared" si="2"/>
        <v>2545456.6799999997</v>
      </c>
      <c r="N6" s="42">
        <v>0</v>
      </c>
      <c r="O6" s="2">
        <f t="shared" si="1"/>
        <v>2545456.6799999997</v>
      </c>
    </row>
    <row r="7" spans="1:15" x14ac:dyDescent="0.2">
      <c r="A7" s="13"/>
      <c r="B7" s="14" t="s">
        <v>8</v>
      </c>
      <c r="C7" s="14" t="s">
        <v>9</v>
      </c>
      <c r="D7" s="3">
        <f t="shared" ref="D7:L7" si="3">D8+D9+D10+D11+D12+D13</f>
        <v>0</v>
      </c>
      <c r="E7" s="3">
        <f t="shared" si="3"/>
        <v>0</v>
      </c>
      <c r="F7" s="3">
        <f t="shared" si="3"/>
        <v>0</v>
      </c>
      <c r="G7" s="3">
        <f t="shared" si="3"/>
        <v>0</v>
      </c>
      <c r="H7" s="3">
        <f t="shared" si="3"/>
        <v>0</v>
      </c>
      <c r="I7" s="3">
        <f t="shared" si="3"/>
        <v>0</v>
      </c>
      <c r="J7" s="3">
        <f t="shared" si="3"/>
        <v>0</v>
      </c>
      <c r="K7" s="3">
        <f t="shared" si="3"/>
        <v>0</v>
      </c>
      <c r="L7" s="3">
        <f t="shared" si="3"/>
        <v>0</v>
      </c>
      <c r="M7" s="3">
        <f>D7+E7+F7+G7+H7+I7+J7+K7+L7</f>
        <v>0</v>
      </c>
      <c r="N7" s="46">
        <v>0</v>
      </c>
      <c r="O7" s="3">
        <f t="shared" si="1"/>
        <v>0</v>
      </c>
    </row>
    <row r="8" spans="1:15" x14ac:dyDescent="0.2">
      <c r="A8" s="13"/>
      <c r="C8" s="14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2">
        <f t="shared" si="2"/>
        <v>0</v>
      </c>
      <c r="N8" s="42">
        <v>0</v>
      </c>
      <c r="O8" s="2">
        <f t="shared" si="1"/>
        <v>0</v>
      </c>
    </row>
    <row r="9" spans="1:15" x14ac:dyDescent="0.2">
      <c r="A9" s="13"/>
      <c r="C9" s="14" t="s">
        <v>11</v>
      </c>
      <c r="D9" s="42"/>
      <c r="E9" s="42">
        <v>0</v>
      </c>
      <c r="F9" s="42"/>
      <c r="G9" s="42"/>
      <c r="H9" s="42"/>
      <c r="I9" s="42"/>
      <c r="J9" s="42"/>
      <c r="K9" s="42"/>
      <c r="L9" s="42"/>
      <c r="M9" s="2">
        <f t="shared" si="2"/>
        <v>0</v>
      </c>
      <c r="N9" s="42">
        <v>0</v>
      </c>
      <c r="O9" s="2">
        <f t="shared" si="1"/>
        <v>0</v>
      </c>
    </row>
    <row r="10" spans="1:15" x14ac:dyDescent="0.2">
      <c r="A10" s="13"/>
      <c r="C10" s="14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2">
        <f t="shared" si="2"/>
        <v>0</v>
      </c>
      <c r="N10" s="42">
        <v>0</v>
      </c>
      <c r="O10" s="2">
        <f t="shared" si="1"/>
        <v>0</v>
      </c>
    </row>
    <row r="11" spans="1:15" x14ac:dyDescent="0.2">
      <c r="A11" s="13"/>
      <c r="C11" s="14" t="s">
        <v>13</v>
      </c>
      <c r="D11" s="42"/>
      <c r="E11" s="42"/>
      <c r="F11" s="42"/>
      <c r="G11" s="42"/>
      <c r="H11" s="42"/>
      <c r="I11" s="42"/>
      <c r="J11" s="42"/>
      <c r="K11" s="42"/>
      <c r="L11" s="42"/>
      <c r="M11" s="2">
        <f t="shared" si="2"/>
        <v>0</v>
      </c>
      <c r="N11" s="42">
        <v>0</v>
      </c>
      <c r="O11" s="2">
        <f t="shared" si="1"/>
        <v>0</v>
      </c>
    </row>
    <row r="12" spans="1:15" x14ac:dyDescent="0.2">
      <c r="A12" s="13"/>
      <c r="C12" s="14" t="s">
        <v>14</v>
      </c>
      <c r="D12" s="42"/>
      <c r="E12" s="42"/>
      <c r="F12" s="42"/>
      <c r="G12" s="42"/>
      <c r="H12" s="42"/>
      <c r="I12" s="42"/>
      <c r="J12" s="42"/>
      <c r="K12" s="42"/>
      <c r="L12" s="42"/>
      <c r="M12" s="2">
        <f t="shared" si="2"/>
        <v>0</v>
      </c>
      <c r="N12" s="42">
        <v>0</v>
      </c>
      <c r="O12" s="2">
        <f t="shared" si="1"/>
        <v>0</v>
      </c>
    </row>
    <row r="13" spans="1:15" x14ac:dyDescent="0.2">
      <c r="A13" s="13"/>
      <c r="C13" s="14" t="s">
        <v>76</v>
      </c>
      <c r="D13" s="42"/>
      <c r="E13" s="42"/>
      <c r="F13" s="42"/>
      <c r="G13" s="42"/>
      <c r="H13" s="42"/>
      <c r="I13" s="42"/>
      <c r="J13" s="42"/>
      <c r="K13" s="42"/>
      <c r="L13" s="42"/>
      <c r="M13" s="2">
        <f t="shared" si="2"/>
        <v>0</v>
      </c>
      <c r="N13" s="42">
        <v>0</v>
      </c>
      <c r="O13" s="2">
        <f t="shared" si="1"/>
        <v>0</v>
      </c>
    </row>
    <row r="14" spans="1:15" x14ac:dyDescent="0.2">
      <c r="A14" s="13"/>
      <c r="B14" s="14" t="s">
        <v>15</v>
      </c>
      <c r="C14" s="14" t="s">
        <v>16</v>
      </c>
      <c r="D14" s="3">
        <f t="shared" ref="D14:L14" si="4">D15+D16+D17+D18+D19+D20</f>
        <v>1198330.4099999999</v>
      </c>
      <c r="E14" s="3">
        <f t="shared" si="4"/>
        <v>8977.36</v>
      </c>
      <c r="F14" s="3">
        <f t="shared" si="4"/>
        <v>4738176.6500000004</v>
      </c>
      <c r="G14" s="3">
        <f t="shared" si="4"/>
        <v>11493245.799999999</v>
      </c>
      <c r="H14" s="3">
        <f t="shared" si="4"/>
        <v>28668.6</v>
      </c>
      <c r="I14" s="3">
        <f t="shared" si="4"/>
        <v>0</v>
      </c>
      <c r="J14" s="3">
        <f t="shared" si="4"/>
        <v>0</v>
      </c>
      <c r="K14" s="3">
        <f t="shared" si="4"/>
        <v>0</v>
      </c>
      <c r="L14" s="3">
        <f t="shared" si="4"/>
        <v>12405.04</v>
      </c>
      <c r="M14" s="3">
        <f>D14+E14+F14+G14+H14+I14+J14+K14+L14</f>
        <v>17479803.859999999</v>
      </c>
      <c r="N14" s="46">
        <v>0</v>
      </c>
      <c r="O14" s="3">
        <f t="shared" si="1"/>
        <v>17479803.859999999</v>
      </c>
    </row>
    <row r="15" spans="1:15" x14ac:dyDescent="0.2">
      <c r="A15" s="13"/>
      <c r="C15" s="14" t="s">
        <v>17</v>
      </c>
      <c r="D15" s="42">
        <v>900317.47</v>
      </c>
      <c r="E15" s="42">
        <v>8977.36</v>
      </c>
      <c r="F15" s="42">
        <v>3025347.85</v>
      </c>
      <c r="G15" s="42">
        <v>7905395.8899999997</v>
      </c>
      <c r="H15" s="42">
        <v>18775.259999999998</v>
      </c>
      <c r="I15" s="42">
        <v>0</v>
      </c>
      <c r="J15" s="42">
        <v>0</v>
      </c>
      <c r="K15" s="42">
        <v>0</v>
      </c>
      <c r="L15" s="42">
        <v>8350.0400000000009</v>
      </c>
      <c r="M15" s="2">
        <f t="shared" si="2"/>
        <v>11867163.869999999</v>
      </c>
      <c r="N15" s="42">
        <v>0</v>
      </c>
      <c r="O15" s="2">
        <f t="shared" si="1"/>
        <v>11867163.869999999</v>
      </c>
    </row>
    <row r="16" spans="1:15" x14ac:dyDescent="0.2">
      <c r="A16" s="13"/>
      <c r="C16" s="14" t="s">
        <v>18</v>
      </c>
      <c r="D16" s="42">
        <v>31897.88</v>
      </c>
      <c r="E16" s="42">
        <v>0</v>
      </c>
      <c r="F16" s="42">
        <v>142570.31</v>
      </c>
      <c r="G16" s="42">
        <v>172307.52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2">
        <f t="shared" si="2"/>
        <v>346775.70999999996</v>
      </c>
      <c r="N16" s="42">
        <v>0</v>
      </c>
      <c r="O16" s="2">
        <f t="shared" si="1"/>
        <v>346775.70999999996</v>
      </c>
    </row>
    <row r="17" spans="1:15" x14ac:dyDescent="0.2">
      <c r="A17" s="13"/>
      <c r="C17" s="14" t="s">
        <v>19</v>
      </c>
      <c r="D17" s="42"/>
      <c r="E17" s="42"/>
      <c r="F17" s="42"/>
      <c r="G17" s="42"/>
      <c r="H17" s="42"/>
      <c r="I17" s="42"/>
      <c r="J17" s="42"/>
      <c r="K17" s="42"/>
      <c r="L17" s="42"/>
      <c r="M17" s="2">
        <f t="shared" si="2"/>
        <v>0</v>
      </c>
      <c r="N17" s="42">
        <v>0</v>
      </c>
      <c r="O17" s="2">
        <f t="shared" si="1"/>
        <v>0</v>
      </c>
    </row>
    <row r="18" spans="1:15" x14ac:dyDescent="0.2">
      <c r="A18" s="13"/>
      <c r="C18" s="14" t="s">
        <v>20</v>
      </c>
      <c r="D18" s="42"/>
      <c r="E18" s="42"/>
      <c r="F18" s="42"/>
      <c r="G18" s="42"/>
      <c r="H18" s="42"/>
      <c r="I18" s="42"/>
      <c r="J18" s="42"/>
      <c r="K18" s="42"/>
      <c r="L18" s="42"/>
      <c r="M18" s="2">
        <f t="shared" si="2"/>
        <v>0</v>
      </c>
      <c r="N18" s="42">
        <v>0</v>
      </c>
      <c r="O18" s="2">
        <f t="shared" si="1"/>
        <v>0</v>
      </c>
    </row>
    <row r="19" spans="1:15" x14ac:dyDescent="0.2">
      <c r="A19" s="13"/>
      <c r="C19" s="14" t="s">
        <v>21</v>
      </c>
      <c r="D19" s="42"/>
      <c r="E19" s="42"/>
      <c r="F19" s="42"/>
      <c r="G19" s="42"/>
      <c r="H19" s="42"/>
      <c r="I19" s="42"/>
      <c r="J19" s="42"/>
      <c r="K19" s="42"/>
      <c r="L19" s="42"/>
      <c r="M19" s="2">
        <f t="shared" si="2"/>
        <v>0</v>
      </c>
      <c r="N19" s="42">
        <v>0</v>
      </c>
      <c r="O19" s="2">
        <f t="shared" si="1"/>
        <v>0</v>
      </c>
    </row>
    <row r="20" spans="1:15" x14ac:dyDescent="0.2">
      <c r="A20" s="13"/>
      <c r="C20" s="14" t="s">
        <v>72</v>
      </c>
      <c r="D20" s="42">
        <v>266115.06</v>
      </c>
      <c r="E20" s="42">
        <v>0</v>
      </c>
      <c r="F20" s="42">
        <v>1570258.49</v>
      </c>
      <c r="G20" s="42">
        <v>3415542.39</v>
      </c>
      <c r="H20" s="42">
        <v>9893.34</v>
      </c>
      <c r="I20" s="42">
        <v>0</v>
      </c>
      <c r="J20" s="42">
        <v>0</v>
      </c>
      <c r="K20" s="42">
        <v>0</v>
      </c>
      <c r="L20" s="42">
        <v>4055</v>
      </c>
      <c r="M20" s="2">
        <f t="shared" si="2"/>
        <v>5265864.28</v>
      </c>
      <c r="N20" s="42">
        <v>0</v>
      </c>
      <c r="O20" s="2">
        <f t="shared" si="1"/>
        <v>5265864.28</v>
      </c>
    </row>
    <row r="21" spans="1:15" x14ac:dyDescent="0.2">
      <c r="A21" s="13"/>
      <c r="B21" s="14" t="s">
        <v>22</v>
      </c>
      <c r="C21" s="14" t="s">
        <v>23</v>
      </c>
      <c r="D21" s="42">
        <v>379831.1</v>
      </c>
      <c r="E21" s="42">
        <v>11681.58</v>
      </c>
      <c r="F21" s="42">
        <v>1304952.96</v>
      </c>
      <c r="G21" s="42">
        <v>3527922.86</v>
      </c>
      <c r="H21" s="42">
        <v>9503.58</v>
      </c>
      <c r="I21" s="42">
        <v>0</v>
      </c>
      <c r="J21" s="42">
        <v>0</v>
      </c>
      <c r="K21" s="42">
        <v>0</v>
      </c>
      <c r="L21" s="42">
        <v>46731.33</v>
      </c>
      <c r="M21" s="2">
        <f t="shared" si="2"/>
        <v>5280623.41</v>
      </c>
      <c r="N21" s="42">
        <v>0</v>
      </c>
      <c r="O21" s="2">
        <f t="shared" si="1"/>
        <v>5280623.41</v>
      </c>
    </row>
    <row r="22" spans="1:15" x14ac:dyDescent="0.2">
      <c r="A22" s="13" t="s">
        <v>24</v>
      </c>
      <c r="C22" s="20" t="s">
        <v>25</v>
      </c>
      <c r="D22" s="3">
        <f t="shared" ref="D22:L22" si="5">D23+D24+D25+D26+D34</f>
        <v>5116758.49</v>
      </c>
      <c r="E22" s="3">
        <f t="shared" si="5"/>
        <v>651915.36</v>
      </c>
      <c r="F22" s="3">
        <f t="shared" si="5"/>
        <v>20168100.949999996</v>
      </c>
      <c r="G22" s="3">
        <f t="shared" si="5"/>
        <v>46346313.089999996</v>
      </c>
      <c r="H22" s="3">
        <f t="shared" si="5"/>
        <v>96624.37</v>
      </c>
      <c r="I22" s="3">
        <f t="shared" si="5"/>
        <v>0</v>
      </c>
      <c r="J22" s="3">
        <f t="shared" si="5"/>
        <v>0</v>
      </c>
      <c r="K22" s="3">
        <f t="shared" si="5"/>
        <v>0</v>
      </c>
      <c r="L22" s="3">
        <f t="shared" si="5"/>
        <v>90965.440000000002</v>
      </c>
      <c r="M22" s="3">
        <f>D22+E22+F22+G22+H22+I22+J22+K22+L22</f>
        <v>72470677.699999988</v>
      </c>
      <c r="N22" s="46"/>
      <c r="O22" s="3">
        <f t="shared" si="1"/>
        <v>72470677.699999988</v>
      </c>
    </row>
    <row r="23" spans="1:15" x14ac:dyDescent="0.2">
      <c r="A23" s="13"/>
      <c r="B23" s="14" t="s">
        <v>2</v>
      </c>
      <c r="C23" s="14" t="s">
        <v>26</v>
      </c>
      <c r="D23" s="42">
        <v>1898273.23</v>
      </c>
      <c r="E23" s="42">
        <v>592007.74</v>
      </c>
      <c r="F23" s="42">
        <v>5517481.2199999997</v>
      </c>
      <c r="G23" s="42">
        <v>13352501.58</v>
      </c>
      <c r="H23" s="42">
        <v>28587.81</v>
      </c>
      <c r="I23" s="42">
        <v>0</v>
      </c>
      <c r="J23" s="42">
        <v>0</v>
      </c>
      <c r="K23" s="42">
        <v>0</v>
      </c>
      <c r="L23" s="42">
        <v>54722.22</v>
      </c>
      <c r="M23" s="2">
        <f t="shared" si="2"/>
        <v>21443573.799999997</v>
      </c>
      <c r="N23" s="42">
        <v>0</v>
      </c>
      <c r="O23" s="2">
        <f t="shared" si="1"/>
        <v>21443573.799999997</v>
      </c>
    </row>
    <row r="24" spans="1:15" x14ac:dyDescent="0.2">
      <c r="A24" s="13"/>
      <c r="B24" s="14" t="s">
        <v>6</v>
      </c>
      <c r="C24" s="14" t="s">
        <v>27</v>
      </c>
      <c r="D24" s="42">
        <v>381143.14</v>
      </c>
      <c r="E24" s="42">
        <v>3660.22</v>
      </c>
      <c r="F24" s="42">
        <v>2348816.9500000002</v>
      </c>
      <c r="G24" s="42">
        <v>5074209.3499999996</v>
      </c>
      <c r="H24" s="42">
        <v>14558.16</v>
      </c>
      <c r="I24" s="42">
        <v>0</v>
      </c>
      <c r="J24" s="42">
        <v>0</v>
      </c>
      <c r="K24" s="42">
        <v>0</v>
      </c>
      <c r="L24" s="42">
        <v>9656.01</v>
      </c>
      <c r="M24" s="2">
        <f t="shared" si="2"/>
        <v>7832043.8300000001</v>
      </c>
      <c r="N24" s="42">
        <v>0</v>
      </c>
      <c r="O24" s="2">
        <f t="shared" si="1"/>
        <v>7832043.8300000001</v>
      </c>
    </row>
    <row r="25" spans="1:15" x14ac:dyDescent="0.2">
      <c r="A25" s="13"/>
      <c r="B25" s="14" t="s">
        <v>7</v>
      </c>
      <c r="C25" s="14" t="s">
        <v>28</v>
      </c>
      <c r="D25" s="42">
        <v>197866.34</v>
      </c>
      <c r="E25" s="42">
        <v>28974.3</v>
      </c>
      <c r="F25" s="42">
        <v>2691895.55</v>
      </c>
      <c r="G25" s="42">
        <v>3423822.97</v>
      </c>
      <c r="H25" s="42">
        <v>0</v>
      </c>
      <c r="I25" s="42">
        <v>0</v>
      </c>
      <c r="J25" s="42">
        <v>0</v>
      </c>
      <c r="K25" s="42">
        <v>0</v>
      </c>
      <c r="L25" s="42">
        <v>10927.87</v>
      </c>
      <c r="M25" s="2">
        <f t="shared" si="2"/>
        <v>6353487.0300000003</v>
      </c>
      <c r="N25" s="42">
        <v>0</v>
      </c>
      <c r="O25" s="2">
        <f t="shared" si="1"/>
        <v>6353487.0300000003</v>
      </c>
    </row>
    <row r="26" spans="1:15" x14ac:dyDescent="0.2">
      <c r="A26" s="13"/>
      <c r="B26" s="14" t="s">
        <v>8</v>
      </c>
      <c r="C26" s="14" t="s">
        <v>29</v>
      </c>
      <c r="D26" s="3">
        <f t="shared" ref="D26:L26" si="6">D27+D28+D29+D30+D31+D32+D33</f>
        <v>2639475.7800000003</v>
      </c>
      <c r="E26" s="3">
        <f t="shared" si="6"/>
        <v>27273.1</v>
      </c>
      <c r="F26" s="3">
        <f t="shared" si="6"/>
        <v>9609907.2299999986</v>
      </c>
      <c r="G26" s="3">
        <f t="shared" si="6"/>
        <v>24314956.369999997</v>
      </c>
      <c r="H26" s="3">
        <f t="shared" si="6"/>
        <v>53478.399999999994</v>
      </c>
      <c r="I26" s="3">
        <f t="shared" si="6"/>
        <v>0</v>
      </c>
      <c r="J26" s="3">
        <f t="shared" si="6"/>
        <v>0</v>
      </c>
      <c r="K26" s="3">
        <f t="shared" si="6"/>
        <v>0</v>
      </c>
      <c r="L26" s="3">
        <f t="shared" si="6"/>
        <v>15659.34</v>
      </c>
      <c r="M26" s="3">
        <f>D26+E26+F26+G26+H26+I26+J26+K26+L26</f>
        <v>36660750.219999999</v>
      </c>
      <c r="N26" s="46">
        <v>0</v>
      </c>
      <c r="O26" s="3">
        <f t="shared" si="1"/>
        <v>36660750.219999999</v>
      </c>
    </row>
    <row r="27" spans="1:15" x14ac:dyDescent="0.2">
      <c r="A27" s="13"/>
      <c r="C27" s="14" t="s">
        <v>10</v>
      </c>
      <c r="D27" s="42">
        <v>2307398.71</v>
      </c>
      <c r="E27" s="42">
        <v>24890.61</v>
      </c>
      <c r="F27" s="42">
        <v>8437139.0399999991</v>
      </c>
      <c r="G27" s="42">
        <v>21913910.329999998</v>
      </c>
      <c r="H27" s="42">
        <v>45783.31</v>
      </c>
      <c r="I27" s="42">
        <v>0</v>
      </c>
      <c r="J27" s="42">
        <v>0</v>
      </c>
      <c r="K27" s="42">
        <v>0</v>
      </c>
      <c r="L27" s="42">
        <v>15659.34</v>
      </c>
      <c r="M27" s="2">
        <f t="shared" si="2"/>
        <v>32744781.339999996</v>
      </c>
      <c r="N27" s="42">
        <v>0</v>
      </c>
      <c r="O27" s="2">
        <f t="shared" si="1"/>
        <v>32744781.339999996</v>
      </c>
    </row>
    <row r="28" spans="1:15" x14ac:dyDescent="0.2">
      <c r="A28" s="13"/>
      <c r="C28" s="14" t="s">
        <v>11</v>
      </c>
      <c r="D28" s="42">
        <v>79744.929999999993</v>
      </c>
      <c r="E28" s="42">
        <v>0</v>
      </c>
      <c r="F28" s="42">
        <v>416425.77</v>
      </c>
      <c r="G28" s="42">
        <v>430769.02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2">
        <f t="shared" si="2"/>
        <v>926939.72</v>
      </c>
      <c r="N28" s="42">
        <v>0</v>
      </c>
      <c r="O28" s="2">
        <f t="shared" si="1"/>
        <v>926939.72</v>
      </c>
    </row>
    <row r="29" spans="1:15" x14ac:dyDescent="0.2">
      <c r="A29" s="13"/>
      <c r="C29" s="14" t="s">
        <v>73</v>
      </c>
      <c r="D29" s="42">
        <v>252332.14</v>
      </c>
      <c r="E29" s="42">
        <v>2382.4899999999998</v>
      </c>
      <c r="F29" s="42">
        <v>756342.42</v>
      </c>
      <c r="G29" s="42">
        <v>1970277.02</v>
      </c>
      <c r="H29" s="42">
        <v>7695.09</v>
      </c>
      <c r="I29" s="42">
        <v>0</v>
      </c>
      <c r="J29" s="42">
        <v>0</v>
      </c>
      <c r="K29" s="42">
        <v>0</v>
      </c>
      <c r="L29" s="42">
        <v>0</v>
      </c>
      <c r="M29" s="2">
        <f t="shared" si="2"/>
        <v>2989029.16</v>
      </c>
      <c r="N29" s="42">
        <v>0</v>
      </c>
      <c r="O29" s="2">
        <f t="shared" si="1"/>
        <v>2989029.16</v>
      </c>
    </row>
    <row r="30" spans="1:15" x14ac:dyDescent="0.2">
      <c r="A30" s="13"/>
      <c r="C30" s="14" t="s">
        <v>30</v>
      </c>
      <c r="D30" s="42"/>
      <c r="E30" s="42"/>
      <c r="F30" s="42"/>
      <c r="G30" s="42"/>
      <c r="H30" s="42"/>
      <c r="I30" s="42"/>
      <c r="J30" s="42"/>
      <c r="K30" s="42"/>
      <c r="L30" s="42"/>
      <c r="M30" s="2">
        <f t="shared" si="2"/>
        <v>0</v>
      </c>
      <c r="N30" s="42">
        <v>0</v>
      </c>
      <c r="O30" s="2">
        <f t="shared" si="1"/>
        <v>0</v>
      </c>
    </row>
    <row r="31" spans="1:15" x14ac:dyDescent="0.2">
      <c r="A31" s="13"/>
      <c r="C31" s="14" t="s">
        <v>31</v>
      </c>
      <c r="D31" s="42"/>
      <c r="E31" s="42"/>
      <c r="F31" s="42"/>
      <c r="G31" s="42"/>
      <c r="H31" s="42"/>
      <c r="I31" s="42"/>
      <c r="J31" s="42"/>
      <c r="K31" s="42"/>
      <c r="L31" s="42"/>
      <c r="M31" s="2">
        <f t="shared" si="2"/>
        <v>0</v>
      </c>
      <c r="N31" s="42">
        <v>0</v>
      </c>
      <c r="O31" s="2">
        <f t="shared" si="1"/>
        <v>0</v>
      </c>
    </row>
    <row r="32" spans="1:15" x14ac:dyDescent="0.2">
      <c r="A32" s="13"/>
      <c r="C32" s="14" t="s">
        <v>32</v>
      </c>
      <c r="D32" s="42"/>
      <c r="E32" s="42"/>
      <c r="F32" s="42"/>
      <c r="G32" s="42"/>
      <c r="H32" s="42"/>
      <c r="I32" s="42"/>
      <c r="J32" s="42"/>
      <c r="K32" s="42"/>
      <c r="L32" s="42"/>
      <c r="M32" s="2">
        <f t="shared" si="2"/>
        <v>0</v>
      </c>
      <c r="N32" s="42">
        <v>0</v>
      </c>
      <c r="O32" s="2">
        <f t="shared" si="1"/>
        <v>0</v>
      </c>
    </row>
    <row r="33" spans="1:16" x14ac:dyDescent="0.2">
      <c r="A33" s="13"/>
      <c r="C33" s="14" t="s">
        <v>33</v>
      </c>
      <c r="D33" s="42"/>
      <c r="E33" s="42"/>
      <c r="F33" s="42"/>
      <c r="G33" s="42"/>
      <c r="H33" s="42"/>
      <c r="I33" s="42"/>
      <c r="J33" s="42"/>
      <c r="K33" s="42"/>
      <c r="L33" s="42"/>
      <c r="M33" s="2">
        <f t="shared" si="2"/>
        <v>0</v>
      </c>
      <c r="N33" s="42">
        <v>0</v>
      </c>
      <c r="O33" s="2">
        <f t="shared" si="1"/>
        <v>0</v>
      </c>
    </row>
    <row r="34" spans="1:16" x14ac:dyDescent="0.2">
      <c r="A34" s="13"/>
      <c r="B34" s="14" t="s">
        <v>15</v>
      </c>
      <c r="C34" s="14" t="s">
        <v>34</v>
      </c>
      <c r="D34" s="42">
        <v>0</v>
      </c>
      <c r="E34" s="42">
        <v>0</v>
      </c>
      <c r="F34" s="42"/>
      <c r="G34" s="42">
        <v>180822.82</v>
      </c>
      <c r="H34" s="42">
        <v>0</v>
      </c>
      <c r="I34" s="42">
        <v>0</v>
      </c>
      <c r="J34" s="42"/>
      <c r="K34" s="42"/>
      <c r="L34" s="42">
        <v>0</v>
      </c>
      <c r="M34" s="2">
        <f t="shared" si="2"/>
        <v>180822.82</v>
      </c>
      <c r="N34" s="42">
        <v>0</v>
      </c>
      <c r="O34" s="2">
        <f t="shared" si="1"/>
        <v>180822.82</v>
      </c>
    </row>
    <row r="35" spans="1:16" x14ac:dyDescent="0.2">
      <c r="A35" s="47" t="s">
        <v>35</v>
      </c>
      <c r="B35" s="43"/>
      <c r="C35" s="22" t="s">
        <v>36</v>
      </c>
      <c r="D35" s="48">
        <f t="shared" ref="D35:O35" si="7">D3-D22</f>
        <v>67772.679999998771</v>
      </c>
      <c r="E35" s="48">
        <f t="shared" si="7"/>
        <v>-507078</v>
      </c>
      <c r="F35" s="48">
        <f t="shared" si="7"/>
        <v>390124.34000000358</v>
      </c>
      <c r="G35" s="48">
        <f t="shared" si="7"/>
        <v>4655169.9799999967</v>
      </c>
      <c r="H35" s="48">
        <f t="shared" si="7"/>
        <v>17850.14</v>
      </c>
      <c r="I35" s="48">
        <f t="shared" si="7"/>
        <v>0</v>
      </c>
      <c r="J35" s="48">
        <f t="shared" si="7"/>
        <v>0</v>
      </c>
      <c r="K35" s="48">
        <f t="shared" si="7"/>
        <v>0</v>
      </c>
      <c r="L35" s="48">
        <f t="shared" si="7"/>
        <v>33821.020000000004</v>
      </c>
      <c r="M35" s="48">
        <f t="shared" si="7"/>
        <v>4657660.1599999964</v>
      </c>
      <c r="N35" s="48">
        <f t="shared" si="7"/>
        <v>0</v>
      </c>
      <c r="O35" s="48">
        <f t="shared" si="7"/>
        <v>4657660.1599999964</v>
      </c>
    </row>
    <row r="36" spans="1:16" x14ac:dyDescent="0.2">
      <c r="A36" s="13"/>
      <c r="C36" s="20"/>
      <c r="D36" s="49"/>
      <c r="E36" s="49"/>
      <c r="F36" s="49"/>
      <c r="G36" s="49"/>
      <c r="H36" s="49"/>
      <c r="I36" s="49"/>
      <c r="J36" s="49"/>
      <c r="K36" s="49"/>
      <c r="L36" s="49"/>
      <c r="M36" s="5"/>
      <c r="N36" s="49"/>
      <c r="O36" s="5"/>
    </row>
    <row r="37" spans="1:16" x14ac:dyDescent="0.2">
      <c r="A37" s="13"/>
      <c r="C37" s="20"/>
      <c r="D37" s="49"/>
      <c r="E37" s="49"/>
      <c r="F37" s="49"/>
      <c r="G37" s="49"/>
      <c r="H37" s="49"/>
      <c r="I37" s="49"/>
      <c r="J37" s="49"/>
      <c r="K37" s="49"/>
      <c r="L37" s="49"/>
      <c r="M37" s="5"/>
      <c r="N37" s="49"/>
      <c r="O37" s="5"/>
    </row>
    <row r="38" spans="1:16" x14ac:dyDescent="0.2">
      <c r="A38" s="13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</row>
    <row r="39" spans="1:16" x14ac:dyDescent="0.2">
      <c r="A39" s="13" t="s">
        <v>41</v>
      </c>
      <c r="C39" s="20" t="s">
        <v>42</v>
      </c>
      <c r="D39" s="50"/>
      <c r="E39" s="50"/>
      <c r="F39" s="50"/>
      <c r="G39" s="51"/>
      <c r="H39" s="50"/>
      <c r="I39" s="50"/>
      <c r="J39" s="50"/>
      <c r="K39" s="50"/>
      <c r="L39" s="50"/>
      <c r="M39" s="7">
        <f>M40+M41+M42+M43+M44+M45</f>
        <v>20968168.940000001</v>
      </c>
      <c r="N39" s="7">
        <f>N40+N41+N42+N43+N44+N45</f>
        <v>0</v>
      </c>
      <c r="O39" s="3">
        <f>O40+O41+O42+O43+O44+O45</f>
        <v>20968168.940000001</v>
      </c>
      <c r="P39" s="59"/>
    </row>
    <row r="40" spans="1:16" x14ac:dyDescent="0.2">
      <c r="A40" s="13"/>
      <c r="B40" s="14" t="s">
        <v>2</v>
      </c>
      <c r="C40" s="14" t="s">
        <v>43</v>
      </c>
      <c r="D40" s="50"/>
      <c r="E40" s="50"/>
      <c r="F40" s="50"/>
      <c r="G40" s="51"/>
      <c r="H40" s="50"/>
      <c r="I40" s="50"/>
      <c r="J40" s="50"/>
      <c r="K40" s="50"/>
      <c r="L40" s="50"/>
      <c r="M40" s="42">
        <v>8750596.8900000006</v>
      </c>
      <c r="N40" s="42"/>
      <c r="O40" s="42">
        <v>8750596.8900000006</v>
      </c>
      <c r="P40" s="59"/>
    </row>
    <row r="41" spans="1:16" x14ac:dyDescent="0.2">
      <c r="A41" s="13"/>
      <c r="B41" s="14" t="s">
        <v>6</v>
      </c>
      <c r="C41" s="14" t="s">
        <v>44</v>
      </c>
      <c r="D41" s="50"/>
      <c r="E41" s="50"/>
      <c r="F41" s="50"/>
      <c r="G41" s="51"/>
      <c r="H41" s="50"/>
      <c r="I41" s="50"/>
      <c r="J41" s="50"/>
      <c r="K41" s="50"/>
      <c r="L41" s="50"/>
      <c r="M41" s="42">
        <v>8667879.8200000003</v>
      </c>
      <c r="N41" s="42"/>
      <c r="O41" s="42">
        <v>8667879.8200000003</v>
      </c>
      <c r="P41" s="59"/>
    </row>
    <row r="42" spans="1:16" x14ac:dyDescent="0.2">
      <c r="A42" s="13"/>
      <c r="B42" s="14" t="s">
        <v>7</v>
      </c>
      <c r="C42" s="14" t="s">
        <v>45</v>
      </c>
      <c r="D42" s="50"/>
      <c r="E42" s="50"/>
      <c r="F42" s="50"/>
      <c r="G42" s="51"/>
      <c r="H42" s="50"/>
      <c r="I42" s="50"/>
      <c r="J42" s="50"/>
      <c r="K42" s="50"/>
      <c r="L42" s="50"/>
      <c r="M42" s="42">
        <v>722536.78</v>
      </c>
      <c r="N42" s="42"/>
      <c r="O42" s="42">
        <v>722536.78</v>
      </c>
      <c r="P42" s="59"/>
    </row>
    <row r="43" spans="1:16" x14ac:dyDescent="0.2">
      <c r="A43" s="13"/>
      <c r="B43" s="14" t="s">
        <v>8</v>
      </c>
      <c r="C43" s="14" t="s">
        <v>46</v>
      </c>
      <c r="D43" s="50"/>
      <c r="E43" s="50"/>
      <c r="F43" s="50"/>
      <c r="G43" s="51"/>
      <c r="H43" s="50"/>
      <c r="I43" s="50"/>
      <c r="J43" s="50"/>
      <c r="K43" s="50"/>
      <c r="L43" s="50"/>
      <c r="M43" s="42">
        <v>853075.96</v>
      </c>
      <c r="N43" s="42"/>
      <c r="O43" s="42">
        <v>853075.96</v>
      </c>
      <c r="P43" s="59"/>
    </row>
    <row r="44" spans="1:16" x14ac:dyDescent="0.2">
      <c r="A44" s="13"/>
      <c r="B44" s="14" t="s">
        <v>15</v>
      </c>
      <c r="C44" s="14" t="s">
        <v>47</v>
      </c>
      <c r="D44" s="50"/>
      <c r="E44" s="50"/>
      <c r="F44" s="50"/>
      <c r="G44" s="51"/>
      <c r="H44" s="50"/>
      <c r="I44" s="50"/>
      <c r="J44" s="50"/>
      <c r="K44" s="50"/>
      <c r="L44" s="50"/>
      <c r="M44" s="42">
        <v>0</v>
      </c>
      <c r="N44" s="42"/>
      <c r="O44" s="42">
        <v>0</v>
      </c>
      <c r="P44" s="59"/>
    </row>
    <row r="45" spans="1:16" x14ac:dyDescent="0.2">
      <c r="A45" s="13"/>
      <c r="B45" s="14" t="s">
        <v>22</v>
      </c>
      <c r="C45" s="14" t="s">
        <v>34</v>
      </c>
      <c r="D45" s="50"/>
      <c r="E45" s="50"/>
      <c r="F45" s="50"/>
      <c r="G45" s="51"/>
      <c r="H45" s="50"/>
      <c r="I45" s="50"/>
      <c r="J45" s="50"/>
      <c r="K45" s="50"/>
      <c r="L45" s="50"/>
      <c r="M45" s="42">
        <v>1974079.49</v>
      </c>
      <c r="N45" s="42"/>
      <c r="O45" s="42">
        <v>1974079.49</v>
      </c>
      <c r="P45" s="59"/>
    </row>
    <row r="46" spans="1:16" x14ac:dyDescent="0.2">
      <c r="A46" s="13" t="s">
        <v>48</v>
      </c>
      <c r="C46" s="20" t="s">
        <v>49</v>
      </c>
      <c r="D46" s="50"/>
      <c r="E46" s="50"/>
      <c r="F46" s="50"/>
      <c r="G46" s="51"/>
      <c r="H46" s="50"/>
      <c r="I46" s="50"/>
      <c r="J46" s="50"/>
      <c r="K46" s="50"/>
      <c r="L46" s="50"/>
      <c r="M46" s="3">
        <f>M47+M48+M49+M50+M51+M52</f>
        <v>13435990.99</v>
      </c>
      <c r="N46" s="3">
        <f>N47+N48+N49+N50+N51+N52</f>
        <v>0</v>
      </c>
      <c r="O46" s="3">
        <f>O47+O48+O49+O50+O51+O52</f>
        <v>13435990.99</v>
      </c>
      <c r="P46" s="59"/>
    </row>
    <row r="47" spans="1:16" x14ac:dyDescent="0.2">
      <c r="A47" s="13"/>
      <c r="B47" s="14" t="s">
        <v>2</v>
      </c>
      <c r="C47" s="14" t="s">
        <v>50</v>
      </c>
      <c r="D47" s="50"/>
      <c r="E47" s="50"/>
      <c r="F47" s="50"/>
      <c r="G47" s="50"/>
      <c r="H47" s="50"/>
      <c r="I47" s="50"/>
      <c r="J47" s="50"/>
      <c r="K47" s="50"/>
      <c r="L47" s="50"/>
      <c r="M47" s="42">
        <v>289830.82</v>
      </c>
      <c r="N47" s="42"/>
      <c r="O47" s="42">
        <v>289830.82</v>
      </c>
      <c r="P47" s="59"/>
    </row>
    <row r="48" spans="1:16" x14ac:dyDescent="0.2">
      <c r="A48" s="13"/>
      <c r="B48" s="14" t="s">
        <v>6</v>
      </c>
      <c r="C48" s="14" t="s">
        <v>51</v>
      </c>
      <c r="D48" s="50"/>
      <c r="E48" s="50"/>
      <c r="F48" s="50"/>
      <c r="G48" s="50"/>
      <c r="H48" s="50"/>
      <c r="I48" s="50"/>
      <c r="J48" s="50"/>
      <c r="K48" s="50"/>
      <c r="L48" s="50"/>
      <c r="M48" s="42">
        <v>0</v>
      </c>
      <c r="N48" s="42"/>
      <c r="O48" s="42">
        <v>0</v>
      </c>
      <c r="P48" s="59"/>
    </row>
    <row r="49" spans="1:16" x14ac:dyDescent="0.2">
      <c r="A49" s="13"/>
      <c r="B49" s="14" t="s">
        <v>7</v>
      </c>
      <c r="C49" s="14" t="s">
        <v>52</v>
      </c>
      <c r="D49" s="50"/>
      <c r="E49" s="50"/>
      <c r="F49" s="50"/>
      <c r="G49" s="50"/>
      <c r="H49" s="50"/>
      <c r="I49" s="50"/>
      <c r="J49" s="50"/>
      <c r="K49" s="50"/>
      <c r="L49" s="50"/>
      <c r="M49" s="42">
        <v>9470146</v>
      </c>
      <c r="N49" s="42"/>
      <c r="O49" s="42">
        <v>9470146</v>
      </c>
      <c r="P49" s="59"/>
    </row>
    <row r="50" spans="1:16" x14ac:dyDescent="0.2">
      <c r="A50" s="13"/>
      <c r="B50" s="14" t="s">
        <v>8</v>
      </c>
      <c r="C50" s="14" t="s">
        <v>53</v>
      </c>
      <c r="D50" s="50"/>
      <c r="E50" s="50"/>
      <c r="F50" s="50"/>
      <c r="G50" s="50"/>
      <c r="H50" s="50"/>
      <c r="I50" s="50"/>
      <c r="J50" s="50"/>
      <c r="K50" s="50"/>
      <c r="L50" s="50"/>
      <c r="M50" s="42">
        <v>0</v>
      </c>
      <c r="N50" s="42"/>
      <c r="O50" s="42">
        <v>0</v>
      </c>
      <c r="P50" s="59"/>
    </row>
    <row r="51" spans="1:16" x14ac:dyDescent="0.2">
      <c r="A51" s="13"/>
      <c r="B51" s="14" t="s">
        <v>15</v>
      </c>
      <c r="C51" s="14" t="s">
        <v>54</v>
      </c>
      <c r="D51" s="50"/>
      <c r="E51" s="50"/>
      <c r="F51" s="50"/>
      <c r="G51" s="50"/>
      <c r="H51" s="50"/>
      <c r="I51" s="50"/>
      <c r="J51" s="50"/>
      <c r="K51" s="50"/>
      <c r="L51" s="50"/>
      <c r="M51" s="42">
        <v>3329225.78</v>
      </c>
      <c r="N51" s="42"/>
      <c r="O51" s="42">
        <v>3329225.78</v>
      </c>
      <c r="P51" s="59"/>
    </row>
    <row r="52" spans="1:16" x14ac:dyDescent="0.2">
      <c r="A52" s="13"/>
      <c r="B52" s="14" t="s">
        <v>22</v>
      </c>
      <c r="C52" s="14" t="s">
        <v>23</v>
      </c>
      <c r="D52" s="50"/>
      <c r="E52" s="50"/>
      <c r="F52" s="50"/>
      <c r="G52" s="50"/>
      <c r="H52" s="50"/>
      <c r="I52" s="50"/>
      <c r="J52" s="50"/>
      <c r="K52" s="50"/>
      <c r="L52" s="50"/>
      <c r="M52" s="42">
        <v>346788.39</v>
      </c>
      <c r="N52" s="42"/>
      <c r="O52" s="42">
        <v>346788.39</v>
      </c>
      <c r="P52" s="59"/>
    </row>
    <row r="53" spans="1:16" x14ac:dyDescent="0.2">
      <c r="A53" s="13" t="s">
        <v>55</v>
      </c>
      <c r="C53" s="20" t="s">
        <v>56</v>
      </c>
      <c r="D53" s="50"/>
      <c r="E53" s="50"/>
      <c r="F53" s="50"/>
      <c r="G53" s="50"/>
      <c r="H53" s="50"/>
      <c r="I53" s="50"/>
      <c r="J53" s="50"/>
      <c r="K53" s="50"/>
      <c r="L53" s="50"/>
      <c r="M53" s="3">
        <f>M54+M55+M56</f>
        <v>1566550.65</v>
      </c>
      <c r="N53" s="3">
        <f>N54+N55+N56</f>
        <v>0</v>
      </c>
      <c r="O53" s="3">
        <f>O54+O55+O56</f>
        <v>1566550.65</v>
      </c>
      <c r="P53" s="59"/>
    </row>
    <row r="54" spans="1:16" x14ac:dyDescent="0.2">
      <c r="A54" s="13"/>
      <c r="B54" s="14" t="s">
        <v>2</v>
      </c>
      <c r="C54" s="14" t="s">
        <v>57</v>
      </c>
      <c r="D54" s="50"/>
      <c r="E54" s="50"/>
      <c r="F54" s="50"/>
      <c r="G54" s="50"/>
      <c r="H54" s="50"/>
      <c r="I54" s="50"/>
      <c r="J54" s="50"/>
      <c r="K54" s="50"/>
      <c r="L54" s="50"/>
      <c r="M54" s="42">
        <v>0</v>
      </c>
      <c r="N54" s="42"/>
      <c r="O54" s="42">
        <v>0</v>
      </c>
      <c r="P54" s="59"/>
    </row>
    <row r="55" spans="1:16" x14ac:dyDescent="0.2">
      <c r="A55" s="13"/>
      <c r="B55" s="14" t="s">
        <v>6</v>
      </c>
      <c r="C55" s="14" t="s">
        <v>58</v>
      </c>
      <c r="D55" s="50"/>
      <c r="E55" s="50"/>
      <c r="F55" s="50"/>
      <c r="G55" s="50"/>
      <c r="H55" s="50"/>
      <c r="I55" s="50"/>
      <c r="J55" s="50"/>
      <c r="K55" s="50"/>
      <c r="L55" s="50"/>
      <c r="M55" s="42">
        <v>0</v>
      </c>
      <c r="N55" s="42"/>
      <c r="O55" s="42">
        <v>0</v>
      </c>
      <c r="P55" s="59"/>
    </row>
    <row r="56" spans="1:16" x14ac:dyDescent="0.2">
      <c r="A56" s="13"/>
      <c r="B56" s="14" t="s">
        <v>7</v>
      </c>
      <c r="C56" s="14" t="s">
        <v>59</v>
      </c>
      <c r="D56" s="50"/>
      <c r="E56" s="50"/>
      <c r="F56" s="50"/>
      <c r="G56" s="50"/>
      <c r="H56" s="50"/>
      <c r="I56" s="50"/>
      <c r="J56" s="50"/>
      <c r="K56" s="50"/>
      <c r="L56" s="50"/>
      <c r="M56" s="42">
        <v>1566550.65</v>
      </c>
      <c r="N56" s="42"/>
      <c r="O56" s="42">
        <v>1566550.65</v>
      </c>
      <c r="P56" s="59"/>
    </row>
    <row r="57" spans="1:16" x14ac:dyDescent="0.2">
      <c r="A57" s="61" t="s">
        <v>60</v>
      </c>
      <c r="B57" s="61"/>
      <c r="C57" s="61"/>
      <c r="D57" s="61"/>
      <c r="E57" s="48"/>
      <c r="F57" s="48"/>
      <c r="G57" s="48"/>
      <c r="H57" s="48"/>
      <c r="I57" s="48"/>
      <c r="J57" s="48"/>
      <c r="K57" s="48"/>
      <c r="L57" s="48"/>
      <c r="M57" s="9">
        <v>-4441067.84</v>
      </c>
      <c r="N57" s="9">
        <f>N35-N39+N46-N53</f>
        <v>0</v>
      </c>
      <c r="O57" s="9">
        <v>-4441067.84</v>
      </c>
      <c r="P57" s="59"/>
    </row>
    <row r="58" spans="1:16" x14ac:dyDescent="0.2">
      <c r="A58" s="20" t="s">
        <v>68</v>
      </c>
      <c r="M58" s="14">
        <v>0</v>
      </c>
      <c r="O58" s="14">
        <v>0</v>
      </c>
    </row>
    <row r="59" spans="1:16" x14ac:dyDescent="0.2">
      <c r="A59" s="20" t="s">
        <v>69</v>
      </c>
      <c r="M59" s="14">
        <v>-4441067.84</v>
      </c>
      <c r="O59" s="14">
        <v>-4441067.84</v>
      </c>
      <c r="P59" s="59"/>
    </row>
    <row r="60" spans="1:16" x14ac:dyDescent="0.2">
      <c r="A60" s="52" t="s">
        <v>70</v>
      </c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>
        <v>0</v>
      </c>
      <c r="N60" s="43"/>
      <c r="O60" s="43"/>
    </row>
    <row r="61" spans="1:16" x14ac:dyDescent="0.2">
      <c r="A61" s="53" t="s">
        <v>71</v>
      </c>
      <c r="M61" s="54">
        <f>M57-M60</f>
        <v>-4441067.84</v>
      </c>
      <c r="O61" s="20">
        <f>M61</f>
        <v>-4441067.84</v>
      </c>
    </row>
  </sheetData>
  <mergeCells count="14">
    <mergeCell ref="B3:C3"/>
    <mergeCell ref="A57:D57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6E763849-F2FB-4461-B7B2-2BA2591A347B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6B6D5-196F-42BB-A36E-6F994C5E06AD}">
  <dimension ref="A1:P61"/>
  <sheetViews>
    <sheetView topLeftCell="A37" workbookViewId="0">
      <selection activeCell="S22" sqref="S22:S23"/>
    </sheetView>
  </sheetViews>
  <sheetFormatPr defaultRowHeight="12.75" x14ac:dyDescent="0.2"/>
  <cols>
    <col min="1" max="1" width="5.42578125" style="14" customWidth="1"/>
    <col min="2" max="2" width="2.42578125" style="14" customWidth="1"/>
    <col min="3" max="3" width="29.42578125" style="14" customWidth="1"/>
    <col min="4" max="4" width="15.5703125" style="14" customWidth="1"/>
    <col min="5" max="5" width="12.85546875" style="14" bestFit="1" customWidth="1"/>
    <col min="6" max="6" width="12.85546875" style="14" customWidth="1"/>
    <col min="7" max="8" width="14" style="14" bestFit="1" customWidth="1"/>
    <col min="9" max="9" width="13.28515625" style="14" bestFit="1" customWidth="1"/>
    <col min="10" max="11" width="9.28515625" style="14" bestFit="1" customWidth="1"/>
    <col min="12" max="12" width="10.28515625" style="14" bestFit="1" customWidth="1"/>
    <col min="13" max="13" width="13.7109375" style="14" customWidth="1"/>
    <col min="14" max="14" width="11.140625" style="14" customWidth="1"/>
    <col min="15" max="15" width="19.42578125" style="14" customWidth="1"/>
    <col min="16" max="16384" width="9.140625" style="14"/>
  </cols>
  <sheetData>
    <row r="1" spans="1:15" x14ac:dyDescent="0.2">
      <c r="A1" s="13"/>
      <c r="C1" s="15" t="s">
        <v>85</v>
      </c>
      <c r="D1" s="62" t="s">
        <v>37</v>
      </c>
      <c r="E1" s="62" t="s">
        <v>38</v>
      </c>
      <c r="F1" s="62" t="s">
        <v>75</v>
      </c>
      <c r="G1" s="62" t="s">
        <v>74</v>
      </c>
      <c r="H1" s="62" t="s">
        <v>39</v>
      </c>
      <c r="I1" s="62" t="s">
        <v>40</v>
      </c>
      <c r="J1" s="62" t="s">
        <v>61</v>
      </c>
      <c r="K1" s="62" t="s">
        <v>66</v>
      </c>
      <c r="L1" s="62" t="s">
        <v>62</v>
      </c>
      <c r="M1" s="62" t="s">
        <v>63</v>
      </c>
      <c r="N1" s="62" t="s">
        <v>64</v>
      </c>
      <c r="O1" s="62" t="s">
        <v>65</v>
      </c>
    </row>
    <row r="2" spans="1:15" x14ac:dyDescent="0.2">
      <c r="A2" s="13"/>
      <c r="B2" s="13"/>
      <c r="C2" s="58" t="s">
        <v>67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x14ac:dyDescent="0.2">
      <c r="A3" s="13" t="s">
        <v>1</v>
      </c>
      <c r="B3" s="63" t="s">
        <v>0</v>
      </c>
      <c r="C3" s="63"/>
      <c r="D3" s="1">
        <f t="shared" ref="D3:N3" si="0">D4+D5+D6+D7+D14+D21</f>
        <v>12995144.040000001</v>
      </c>
      <c r="E3" s="1">
        <f t="shared" si="0"/>
        <v>3181657.61</v>
      </c>
      <c r="F3" s="1">
        <f t="shared" si="0"/>
        <v>26074376.039999995</v>
      </c>
      <c r="G3" s="1">
        <f t="shared" si="0"/>
        <v>27573400.640000001</v>
      </c>
      <c r="H3" s="1">
        <f t="shared" si="0"/>
        <v>1073865.6299999999</v>
      </c>
      <c r="I3" s="1">
        <f t="shared" si="0"/>
        <v>712306.84</v>
      </c>
      <c r="J3" s="1">
        <f t="shared" si="0"/>
        <v>0</v>
      </c>
      <c r="K3" s="1">
        <f t="shared" si="0"/>
        <v>0</v>
      </c>
      <c r="L3" s="1">
        <f t="shared" si="0"/>
        <v>93514.16</v>
      </c>
      <c r="M3" s="1">
        <f>D3+E3+F3+G3+H3+I3+J3+K3+L3</f>
        <v>71704264.959999993</v>
      </c>
      <c r="N3" s="1">
        <f t="shared" si="0"/>
        <v>0</v>
      </c>
      <c r="O3" s="1">
        <f t="shared" ref="O3:O34" si="1">M3+N3</f>
        <v>71704264.959999993</v>
      </c>
    </row>
    <row r="4" spans="1:15" x14ac:dyDescent="0.2">
      <c r="A4" s="13"/>
      <c r="B4" s="14" t="s">
        <v>2</v>
      </c>
      <c r="C4" s="14" t="s">
        <v>4</v>
      </c>
      <c r="D4" s="42">
        <v>9958419.8900000006</v>
      </c>
      <c r="E4" s="42">
        <v>2686134.01</v>
      </c>
      <c r="F4" s="42">
        <v>18813529.969999999</v>
      </c>
      <c r="G4" s="42">
        <v>17053055.23</v>
      </c>
      <c r="H4" s="42">
        <v>756734.73</v>
      </c>
      <c r="I4" s="42">
        <v>461302.98</v>
      </c>
      <c r="J4" s="42">
        <v>0</v>
      </c>
      <c r="K4" s="42">
        <v>0</v>
      </c>
      <c r="L4" s="42">
        <v>89797.88</v>
      </c>
      <c r="M4" s="2">
        <f>D4+E4+F4+G4+H4+I4+J4+K4+L4</f>
        <v>49818974.68999999</v>
      </c>
      <c r="N4" s="42">
        <v>0</v>
      </c>
      <c r="O4" s="2">
        <f t="shared" si="1"/>
        <v>49818974.68999999</v>
      </c>
    </row>
    <row r="5" spans="1:15" x14ac:dyDescent="0.2">
      <c r="A5" s="13"/>
      <c r="B5" s="14" t="s">
        <v>6</v>
      </c>
      <c r="C5" s="14" t="s">
        <v>3</v>
      </c>
      <c r="D5" s="42">
        <v>22496.09</v>
      </c>
      <c r="E5" s="42">
        <v>0</v>
      </c>
      <c r="F5" s="42">
        <v>-18154.18</v>
      </c>
      <c r="G5" s="42">
        <v>-56121.5</v>
      </c>
      <c r="H5" s="42">
        <v>2815.83</v>
      </c>
      <c r="I5" s="42">
        <v>-25344.91</v>
      </c>
      <c r="J5" s="42">
        <v>0</v>
      </c>
      <c r="K5" s="42">
        <v>0</v>
      </c>
      <c r="L5" s="42">
        <v>0</v>
      </c>
      <c r="M5" s="2">
        <f t="shared" ref="M5:M34" si="2">D5+E5+F5+G5+H5+I5+J5+K5+L5</f>
        <v>-74308.67</v>
      </c>
      <c r="N5" s="42">
        <v>0</v>
      </c>
      <c r="O5" s="2">
        <f t="shared" si="1"/>
        <v>-74308.67</v>
      </c>
    </row>
    <row r="6" spans="1:15" x14ac:dyDescent="0.2">
      <c r="A6" s="13"/>
      <c r="B6" s="14" t="s">
        <v>7</v>
      </c>
      <c r="C6" s="14" t="s">
        <v>5</v>
      </c>
      <c r="D6" s="42">
        <v>185883.46</v>
      </c>
      <c r="E6" s="42">
        <v>58455.54</v>
      </c>
      <c r="F6" s="42">
        <v>664424.15</v>
      </c>
      <c r="G6" s="42">
        <v>1477743.13</v>
      </c>
      <c r="H6" s="42">
        <v>0</v>
      </c>
      <c r="I6" s="42">
        <v>20010</v>
      </c>
      <c r="J6" s="42">
        <v>0</v>
      </c>
      <c r="K6" s="42">
        <v>0</v>
      </c>
      <c r="L6" s="42">
        <v>0</v>
      </c>
      <c r="M6" s="2">
        <f t="shared" si="2"/>
        <v>2406516.2799999998</v>
      </c>
      <c r="N6" s="42">
        <v>0</v>
      </c>
      <c r="O6" s="2">
        <f t="shared" si="1"/>
        <v>2406516.2799999998</v>
      </c>
    </row>
    <row r="7" spans="1:15" x14ac:dyDescent="0.2">
      <c r="A7" s="13"/>
      <c r="B7" s="14" t="s">
        <v>8</v>
      </c>
      <c r="C7" s="14" t="s">
        <v>9</v>
      </c>
      <c r="D7" s="3">
        <f t="shared" ref="D7:L7" si="3">D8+D9+D10+D11+D12+D13</f>
        <v>2780629.93</v>
      </c>
      <c r="E7" s="3">
        <f t="shared" si="3"/>
        <v>437038.06</v>
      </c>
      <c r="F7" s="3">
        <f t="shared" si="3"/>
        <v>5827183.4699999997</v>
      </c>
      <c r="G7" s="3">
        <f t="shared" si="3"/>
        <v>8607731.4600000009</v>
      </c>
      <c r="H7" s="3">
        <f t="shared" si="3"/>
        <v>311155.84999999998</v>
      </c>
      <c r="I7" s="3">
        <f t="shared" si="3"/>
        <v>245487.77</v>
      </c>
      <c r="J7" s="3">
        <f t="shared" si="3"/>
        <v>0</v>
      </c>
      <c r="K7" s="3">
        <f t="shared" si="3"/>
        <v>0</v>
      </c>
      <c r="L7" s="3">
        <f t="shared" si="3"/>
        <v>687.06000000000006</v>
      </c>
      <c r="M7" s="3">
        <f>D7+E7+F7+G7+H7+I7+J7+K7+L7</f>
        <v>18209913.600000001</v>
      </c>
      <c r="N7" s="46">
        <v>0</v>
      </c>
      <c r="O7" s="3">
        <f t="shared" si="1"/>
        <v>18209913.600000001</v>
      </c>
    </row>
    <row r="8" spans="1:15" x14ac:dyDescent="0.2">
      <c r="A8" s="13"/>
      <c r="C8" s="14" t="s">
        <v>10</v>
      </c>
      <c r="D8" s="42">
        <v>2355319.73</v>
      </c>
      <c r="E8" s="42">
        <v>385436</v>
      </c>
      <c r="F8" s="42">
        <v>4920417.96</v>
      </c>
      <c r="G8" s="42">
        <v>7430427.0899999999</v>
      </c>
      <c r="H8" s="42">
        <v>267537.55</v>
      </c>
      <c r="I8" s="42">
        <v>216607.09</v>
      </c>
      <c r="J8" s="42">
        <v>0</v>
      </c>
      <c r="K8" s="42">
        <v>0</v>
      </c>
      <c r="L8" s="42">
        <v>632.24</v>
      </c>
      <c r="M8" s="2">
        <f t="shared" si="2"/>
        <v>15576377.66</v>
      </c>
      <c r="N8" s="42">
        <v>0</v>
      </c>
      <c r="O8" s="2">
        <f t="shared" si="1"/>
        <v>15576377.66</v>
      </c>
    </row>
    <row r="9" spans="1:15" x14ac:dyDescent="0.2">
      <c r="A9" s="13"/>
      <c r="C9" s="14" t="s">
        <v>11</v>
      </c>
      <c r="D9" s="42">
        <v>130104.14</v>
      </c>
      <c r="E9" s="42">
        <v>210</v>
      </c>
      <c r="F9" s="42">
        <v>756018.68</v>
      </c>
      <c r="G9" s="42">
        <v>933696.2</v>
      </c>
      <c r="H9" s="42">
        <v>7963.97</v>
      </c>
      <c r="I9" s="42">
        <v>0</v>
      </c>
      <c r="J9" s="42">
        <v>0</v>
      </c>
      <c r="K9" s="42">
        <v>0</v>
      </c>
      <c r="L9" s="42">
        <v>0</v>
      </c>
      <c r="M9" s="2">
        <f t="shared" si="2"/>
        <v>1827992.99</v>
      </c>
      <c r="N9" s="42">
        <v>0</v>
      </c>
      <c r="O9" s="2">
        <f t="shared" si="1"/>
        <v>1827992.99</v>
      </c>
    </row>
    <row r="10" spans="1:15" x14ac:dyDescent="0.2">
      <c r="A10" s="13"/>
      <c r="C10" s="14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2">
        <f t="shared" si="2"/>
        <v>0</v>
      </c>
      <c r="N10" s="42">
        <v>0</v>
      </c>
      <c r="O10" s="2">
        <f t="shared" si="1"/>
        <v>0</v>
      </c>
    </row>
    <row r="11" spans="1:15" x14ac:dyDescent="0.2">
      <c r="A11" s="13"/>
      <c r="C11" s="14" t="s">
        <v>13</v>
      </c>
      <c r="D11" s="42"/>
      <c r="E11" s="42"/>
      <c r="F11" s="42"/>
      <c r="G11" s="42"/>
      <c r="H11" s="42"/>
      <c r="I11" s="42"/>
      <c r="J11" s="42"/>
      <c r="K11" s="42"/>
      <c r="L11" s="42"/>
      <c r="M11" s="2">
        <f t="shared" si="2"/>
        <v>0</v>
      </c>
      <c r="N11" s="42">
        <v>0</v>
      </c>
      <c r="O11" s="2">
        <f t="shared" si="1"/>
        <v>0</v>
      </c>
    </row>
    <row r="12" spans="1:15" x14ac:dyDescent="0.2">
      <c r="A12" s="13"/>
      <c r="C12" s="14" t="s">
        <v>14</v>
      </c>
      <c r="D12" s="42"/>
      <c r="E12" s="42"/>
      <c r="F12" s="42"/>
      <c r="G12" s="42"/>
      <c r="H12" s="42"/>
      <c r="I12" s="42"/>
      <c r="J12" s="42"/>
      <c r="K12" s="42"/>
      <c r="L12" s="42"/>
      <c r="M12" s="2">
        <f t="shared" si="2"/>
        <v>0</v>
      </c>
      <c r="N12" s="42">
        <v>0</v>
      </c>
      <c r="O12" s="2">
        <f t="shared" si="1"/>
        <v>0</v>
      </c>
    </row>
    <row r="13" spans="1:15" x14ac:dyDescent="0.2">
      <c r="A13" s="13"/>
      <c r="C13" s="14" t="s">
        <v>76</v>
      </c>
      <c r="D13" s="42">
        <v>295206.06</v>
      </c>
      <c r="E13" s="42">
        <v>51392.06</v>
      </c>
      <c r="F13" s="42">
        <v>150746.82999999999</v>
      </c>
      <c r="G13" s="42">
        <v>243608.17</v>
      </c>
      <c r="H13" s="42">
        <v>35654.33</v>
      </c>
      <c r="I13" s="42">
        <v>28880.68</v>
      </c>
      <c r="J13" s="42">
        <v>0</v>
      </c>
      <c r="K13" s="42">
        <v>0</v>
      </c>
      <c r="L13" s="42">
        <v>54.82</v>
      </c>
      <c r="M13" s="2">
        <f t="shared" si="2"/>
        <v>805542.95</v>
      </c>
      <c r="N13" s="42">
        <v>0</v>
      </c>
      <c r="O13" s="2">
        <f t="shared" si="1"/>
        <v>805542.95</v>
      </c>
    </row>
    <row r="14" spans="1:15" x14ac:dyDescent="0.2">
      <c r="A14" s="13"/>
      <c r="B14" s="14" t="s">
        <v>15</v>
      </c>
      <c r="C14" s="14" t="s">
        <v>16</v>
      </c>
      <c r="D14" s="3">
        <f t="shared" ref="D14:L14" si="4">D15+D16+D17+D18+D19+D20</f>
        <v>47714.67</v>
      </c>
      <c r="E14" s="3">
        <f t="shared" si="4"/>
        <v>30</v>
      </c>
      <c r="F14" s="3">
        <f t="shared" si="4"/>
        <v>787392.63</v>
      </c>
      <c r="G14" s="3">
        <f t="shared" si="4"/>
        <v>490992.32</v>
      </c>
      <c r="H14" s="3">
        <f t="shared" si="4"/>
        <v>3159.2200000000003</v>
      </c>
      <c r="I14" s="3">
        <f t="shared" si="4"/>
        <v>10851</v>
      </c>
      <c r="J14" s="3">
        <f t="shared" si="4"/>
        <v>0</v>
      </c>
      <c r="K14" s="3">
        <f t="shared" si="4"/>
        <v>0</v>
      </c>
      <c r="L14" s="3">
        <f t="shared" si="4"/>
        <v>3029.22</v>
      </c>
      <c r="M14" s="3">
        <f>D14+E14+F14+G14+H14+I14+J14+K14+L14</f>
        <v>1343169.06</v>
      </c>
      <c r="N14" s="46">
        <v>0</v>
      </c>
      <c r="O14" s="3">
        <f t="shared" si="1"/>
        <v>1343169.06</v>
      </c>
    </row>
    <row r="15" spans="1:15" x14ac:dyDescent="0.2">
      <c r="A15" s="13"/>
      <c r="C15" s="14" t="s">
        <v>17</v>
      </c>
      <c r="D15" s="42">
        <v>14750.4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2">
        <f t="shared" si="2"/>
        <v>14750.4</v>
      </c>
      <c r="N15" s="42">
        <v>0</v>
      </c>
      <c r="O15" s="2">
        <f t="shared" si="1"/>
        <v>14750.4</v>
      </c>
    </row>
    <row r="16" spans="1:15" x14ac:dyDescent="0.2">
      <c r="A16" s="13"/>
      <c r="C16" s="14" t="s">
        <v>18</v>
      </c>
      <c r="D16" s="42">
        <v>23348.85</v>
      </c>
      <c r="E16" s="42">
        <v>30</v>
      </c>
      <c r="F16" s="42">
        <v>217319.78</v>
      </c>
      <c r="G16" s="42">
        <v>39966.39</v>
      </c>
      <c r="H16" s="42">
        <v>2550</v>
      </c>
      <c r="I16" s="42">
        <v>10851</v>
      </c>
      <c r="J16" s="42">
        <v>0</v>
      </c>
      <c r="K16" s="42">
        <v>0</v>
      </c>
      <c r="L16" s="42">
        <v>0</v>
      </c>
      <c r="M16" s="2">
        <f t="shared" si="2"/>
        <v>294066.02</v>
      </c>
      <c r="N16" s="42">
        <v>0</v>
      </c>
      <c r="O16" s="2">
        <f t="shared" si="1"/>
        <v>294066.02</v>
      </c>
    </row>
    <row r="17" spans="1:15" x14ac:dyDescent="0.2">
      <c r="A17" s="13"/>
      <c r="C17" s="14" t="s">
        <v>19</v>
      </c>
      <c r="D17" s="42"/>
      <c r="E17" s="42"/>
      <c r="F17" s="42"/>
      <c r="G17" s="42"/>
      <c r="H17" s="42"/>
      <c r="I17" s="42"/>
      <c r="J17" s="42"/>
      <c r="K17" s="42"/>
      <c r="L17" s="42"/>
      <c r="M17" s="2">
        <f t="shared" si="2"/>
        <v>0</v>
      </c>
      <c r="N17" s="42">
        <v>0</v>
      </c>
      <c r="O17" s="2">
        <f t="shared" si="1"/>
        <v>0</v>
      </c>
    </row>
    <row r="18" spans="1:15" x14ac:dyDescent="0.2">
      <c r="A18" s="13"/>
      <c r="C18" s="14" t="s">
        <v>20</v>
      </c>
      <c r="D18" s="42"/>
      <c r="E18" s="42"/>
      <c r="F18" s="42"/>
      <c r="G18" s="42"/>
      <c r="H18" s="42"/>
      <c r="I18" s="42"/>
      <c r="J18" s="42"/>
      <c r="K18" s="42"/>
      <c r="L18" s="42"/>
      <c r="M18" s="2">
        <f t="shared" si="2"/>
        <v>0</v>
      </c>
      <c r="N18" s="42">
        <v>0</v>
      </c>
      <c r="O18" s="2">
        <f t="shared" si="1"/>
        <v>0</v>
      </c>
    </row>
    <row r="19" spans="1:15" x14ac:dyDescent="0.2">
      <c r="A19" s="13"/>
      <c r="C19" s="14" t="s">
        <v>21</v>
      </c>
      <c r="D19" s="42"/>
      <c r="E19" s="42"/>
      <c r="F19" s="42"/>
      <c r="G19" s="42"/>
      <c r="H19" s="42"/>
      <c r="I19" s="42"/>
      <c r="J19" s="42"/>
      <c r="K19" s="42"/>
      <c r="L19" s="42"/>
      <c r="M19" s="2">
        <f t="shared" si="2"/>
        <v>0</v>
      </c>
      <c r="N19" s="42">
        <v>0</v>
      </c>
      <c r="O19" s="2">
        <f t="shared" si="1"/>
        <v>0</v>
      </c>
    </row>
    <row r="20" spans="1:15" x14ac:dyDescent="0.2">
      <c r="A20" s="13"/>
      <c r="C20" s="14" t="s">
        <v>72</v>
      </c>
      <c r="D20" s="42">
        <v>9615.42</v>
      </c>
      <c r="E20" s="42">
        <v>0</v>
      </c>
      <c r="F20" s="42">
        <v>570072.85</v>
      </c>
      <c r="G20" s="42">
        <v>451025.93</v>
      </c>
      <c r="H20" s="42">
        <v>609.22</v>
      </c>
      <c r="I20" s="42">
        <v>0</v>
      </c>
      <c r="J20" s="42">
        <v>0</v>
      </c>
      <c r="K20" s="42">
        <v>0</v>
      </c>
      <c r="L20" s="42">
        <v>3029.22</v>
      </c>
      <c r="M20" s="2">
        <f t="shared" si="2"/>
        <v>1034352.6399999999</v>
      </c>
      <c r="N20" s="42">
        <v>0</v>
      </c>
      <c r="O20" s="2">
        <f t="shared" si="1"/>
        <v>1034352.6399999999</v>
      </c>
    </row>
    <row r="21" spans="1:15" x14ac:dyDescent="0.2">
      <c r="A21" s="13"/>
      <c r="B21" s="14" t="s">
        <v>22</v>
      </c>
      <c r="C21" s="14" t="s">
        <v>23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2">
        <f t="shared" si="2"/>
        <v>0</v>
      </c>
      <c r="N21" s="42">
        <v>0</v>
      </c>
      <c r="O21" s="2">
        <f t="shared" si="1"/>
        <v>0</v>
      </c>
    </row>
    <row r="22" spans="1:15" x14ac:dyDescent="0.2">
      <c r="A22" s="13" t="s">
        <v>24</v>
      </c>
      <c r="C22" s="20" t="s">
        <v>25</v>
      </c>
      <c r="D22" s="3">
        <f t="shared" ref="D22:L22" si="5">D23+D24+D25+D26+D34</f>
        <v>10311912.08</v>
      </c>
      <c r="E22" s="3">
        <f t="shared" si="5"/>
        <v>932881.07000000007</v>
      </c>
      <c r="F22" s="3">
        <f t="shared" si="5"/>
        <v>15946562.170000002</v>
      </c>
      <c r="G22" s="3">
        <f t="shared" si="5"/>
        <v>24359757.109999999</v>
      </c>
      <c r="H22" s="3">
        <f t="shared" si="5"/>
        <v>690745.12000000011</v>
      </c>
      <c r="I22" s="3">
        <f t="shared" si="5"/>
        <v>990235.7300000001</v>
      </c>
      <c r="J22" s="3">
        <f t="shared" si="5"/>
        <v>0</v>
      </c>
      <c r="K22" s="3">
        <f t="shared" si="5"/>
        <v>0</v>
      </c>
      <c r="L22" s="3">
        <f t="shared" si="5"/>
        <v>38486.44</v>
      </c>
      <c r="M22" s="3">
        <f>D22+E22+F22+G22+H22+I22+J22+K22+L22</f>
        <v>53270579.719999991</v>
      </c>
      <c r="N22" s="46"/>
      <c r="O22" s="3">
        <f t="shared" si="1"/>
        <v>53270579.719999991</v>
      </c>
    </row>
    <row r="23" spans="1:15" x14ac:dyDescent="0.2">
      <c r="A23" s="13"/>
      <c r="B23" s="14" t="s">
        <v>2</v>
      </c>
      <c r="C23" s="14" t="s">
        <v>26</v>
      </c>
      <c r="D23" s="42">
        <v>2268712.35</v>
      </c>
      <c r="E23" s="42">
        <v>0</v>
      </c>
      <c r="F23" s="42">
        <v>368251.09</v>
      </c>
      <c r="G23" s="42">
        <v>1001267.08</v>
      </c>
      <c r="H23" s="42">
        <v>126039.54</v>
      </c>
      <c r="I23" s="42">
        <v>-63362.239999999998</v>
      </c>
      <c r="J23" s="42">
        <v>0</v>
      </c>
      <c r="K23" s="42">
        <v>0</v>
      </c>
      <c r="L23" s="42">
        <v>0</v>
      </c>
      <c r="M23" s="2">
        <f t="shared" si="2"/>
        <v>3700907.82</v>
      </c>
      <c r="N23" s="42">
        <v>0</v>
      </c>
      <c r="O23" s="2">
        <f t="shared" si="1"/>
        <v>3700907.82</v>
      </c>
    </row>
    <row r="24" spans="1:15" x14ac:dyDescent="0.2">
      <c r="A24" s="13"/>
      <c r="B24" s="14" t="s">
        <v>6</v>
      </c>
      <c r="C24" s="14" t="s">
        <v>27</v>
      </c>
      <c r="D24" s="42">
        <v>18538.830000000002</v>
      </c>
      <c r="E24" s="42">
        <v>0</v>
      </c>
      <c r="F24" s="42">
        <v>1097071.03</v>
      </c>
      <c r="G24" s="42">
        <v>922547.35</v>
      </c>
      <c r="H24" s="42">
        <v>1374.28</v>
      </c>
      <c r="I24" s="42">
        <v>0</v>
      </c>
      <c r="J24" s="42">
        <v>0</v>
      </c>
      <c r="K24" s="42">
        <v>0</v>
      </c>
      <c r="L24" s="42">
        <v>3775.29</v>
      </c>
      <c r="M24" s="2">
        <f t="shared" si="2"/>
        <v>2043306.78</v>
      </c>
      <c r="N24" s="42">
        <v>0</v>
      </c>
      <c r="O24" s="2">
        <f t="shared" si="1"/>
        <v>2043306.78</v>
      </c>
    </row>
    <row r="25" spans="1:15" x14ac:dyDescent="0.2">
      <c r="A25" s="13"/>
      <c r="B25" s="14" t="s">
        <v>7</v>
      </c>
      <c r="C25" s="14" t="s">
        <v>28</v>
      </c>
      <c r="D25" s="42">
        <v>776033.14</v>
      </c>
      <c r="E25" s="42">
        <v>344272.46</v>
      </c>
      <c r="F25" s="42">
        <v>4912630.2300000004</v>
      </c>
      <c r="G25" s="42">
        <v>8701807.3599999994</v>
      </c>
      <c r="H25" s="42">
        <v>8120</v>
      </c>
      <c r="I25" s="42">
        <v>330576.90000000002</v>
      </c>
      <c r="J25" s="42">
        <v>0</v>
      </c>
      <c r="K25" s="42">
        <v>0</v>
      </c>
      <c r="L25" s="42">
        <v>4840.2299999999996</v>
      </c>
      <c r="M25" s="2">
        <f t="shared" si="2"/>
        <v>15078280.32</v>
      </c>
      <c r="N25" s="42">
        <v>0</v>
      </c>
      <c r="O25" s="2">
        <f t="shared" si="1"/>
        <v>15078280.32</v>
      </c>
    </row>
    <row r="26" spans="1:15" x14ac:dyDescent="0.2">
      <c r="A26" s="13"/>
      <c r="B26" s="14" t="s">
        <v>8</v>
      </c>
      <c r="C26" s="14" t="s">
        <v>29</v>
      </c>
      <c r="D26" s="3">
        <f t="shared" ref="D26:L26" si="6">D27+D28+D29+D30+D31+D32+D33</f>
        <v>7248627.7599999998</v>
      </c>
      <c r="E26" s="3">
        <f t="shared" si="6"/>
        <v>588608.61</v>
      </c>
      <c r="F26" s="3">
        <f t="shared" si="6"/>
        <v>9568609.8200000003</v>
      </c>
      <c r="G26" s="3">
        <f t="shared" si="6"/>
        <v>13734135.32</v>
      </c>
      <c r="H26" s="3">
        <f t="shared" si="6"/>
        <v>555211.30000000005</v>
      </c>
      <c r="I26" s="3">
        <f t="shared" si="6"/>
        <v>723021.07000000007</v>
      </c>
      <c r="J26" s="3">
        <f t="shared" si="6"/>
        <v>0</v>
      </c>
      <c r="K26" s="3">
        <f t="shared" si="6"/>
        <v>0</v>
      </c>
      <c r="L26" s="3">
        <f t="shared" si="6"/>
        <v>29870.92</v>
      </c>
      <c r="M26" s="3">
        <f>D26+E26+F26+G26+H26+I26+J26+K26+L26</f>
        <v>32448084.800000004</v>
      </c>
      <c r="N26" s="46">
        <v>0</v>
      </c>
      <c r="O26" s="3">
        <f t="shared" si="1"/>
        <v>32448084.800000004</v>
      </c>
    </row>
    <row r="27" spans="1:15" x14ac:dyDescent="0.2">
      <c r="A27" s="13"/>
      <c r="C27" s="14" t="s">
        <v>10</v>
      </c>
      <c r="D27" s="42">
        <v>7171696.1799999997</v>
      </c>
      <c r="E27" s="42">
        <v>588507.61</v>
      </c>
      <c r="F27" s="42">
        <v>8454310.5099999998</v>
      </c>
      <c r="G27" s="42">
        <v>13016284.48</v>
      </c>
      <c r="H27" s="42">
        <v>546711.30000000005</v>
      </c>
      <c r="I27" s="42">
        <v>614001.93000000005</v>
      </c>
      <c r="J27" s="42">
        <v>0</v>
      </c>
      <c r="K27" s="42">
        <v>0</v>
      </c>
      <c r="L27" s="42">
        <v>29870.92</v>
      </c>
      <c r="M27" s="2">
        <f t="shared" si="2"/>
        <v>30421382.930000003</v>
      </c>
      <c r="N27" s="42">
        <v>0</v>
      </c>
      <c r="O27" s="2">
        <f t="shared" si="1"/>
        <v>30421382.930000003</v>
      </c>
    </row>
    <row r="28" spans="1:15" x14ac:dyDescent="0.2">
      <c r="A28" s="13"/>
      <c r="C28" s="14" t="s">
        <v>11</v>
      </c>
      <c r="D28" s="42">
        <v>73981.5</v>
      </c>
      <c r="E28" s="42">
        <v>101</v>
      </c>
      <c r="F28" s="42">
        <v>1114299.31</v>
      </c>
      <c r="G28" s="42">
        <v>717850.84</v>
      </c>
      <c r="H28" s="42">
        <v>8500</v>
      </c>
      <c r="I28" s="42">
        <v>109019.14</v>
      </c>
      <c r="J28" s="42">
        <v>0</v>
      </c>
      <c r="K28" s="42">
        <v>0</v>
      </c>
      <c r="L28" s="42">
        <v>0</v>
      </c>
      <c r="M28" s="2">
        <f t="shared" si="2"/>
        <v>2023751.7899999998</v>
      </c>
      <c r="N28" s="42">
        <v>0</v>
      </c>
      <c r="O28" s="2">
        <f t="shared" si="1"/>
        <v>2023751.7899999998</v>
      </c>
    </row>
    <row r="29" spans="1:15" x14ac:dyDescent="0.2">
      <c r="A29" s="13"/>
      <c r="C29" s="14" t="s">
        <v>73</v>
      </c>
      <c r="D29" s="42">
        <v>2950.08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2">
        <f t="shared" si="2"/>
        <v>2950.08</v>
      </c>
      <c r="N29" s="42">
        <v>0</v>
      </c>
      <c r="O29" s="2">
        <f t="shared" si="1"/>
        <v>2950.08</v>
      </c>
    </row>
    <row r="30" spans="1:15" x14ac:dyDescent="0.2">
      <c r="A30" s="13"/>
      <c r="C30" s="14" t="s">
        <v>30</v>
      </c>
      <c r="D30" s="42"/>
      <c r="E30" s="42"/>
      <c r="F30" s="42"/>
      <c r="G30" s="42"/>
      <c r="H30" s="42"/>
      <c r="I30" s="42"/>
      <c r="J30" s="42"/>
      <c r="K30" s="42"/>
      <c r="L30" s="42"/>
      <c r="M30" s="2">
        <f t="shared" si="2"/>
        <v>0</v>
      </c>
      <c r="N30" s="42">
        <v>0</v>
      </c>
      <c r="O30" s="2">
        <f t="shared" si="1"/>
        <v>0</v>
      </c>
    </row>
    <row r="31" spans="1:15" x14ac:dyDescent="0.2">
      <c r="A31" s="13"/>
      <c r="C31" s="14" t="s">
        <v>31</v>
      </c>
      <c r="D31" s="42"/>
      <c r="E31" s="42"/>
      <c r="F31" s="42"/>
      <c r="G31" s="42"/>
      <c r="H31" s="42"/>
      <c r="I31" s="42"/>
      <c r="J31" s="42"/>
      <c r="K31" s="42"/>
      <c r="L31" s="42"/>
      <c r="M31" s="2">
        <f t="shared" si="2"/>
        <v>0</v>
      </c>
      <c r="N31" s="42">
        <v>0</v>
      </c>
      <c r="O31" s="2">
        <f t="shared" si="1"/>
        <v>0</v>
      </c>
    </row>
    <row r="32" spans="1:15" x14ac:dyDescent="0.2">
      <c r="A32" s="13"/>
      <c r="C32" s="14" t="s">
        <v>32</v>
      </c>
      <c r="D32" s="42"/>
      <c r="E32" s="42"/>
      <c r="F32" s="42"/>
      <c r="G32" s="42"/>
      <c r="H32" s="42"/>
      <c r="I32" s="42"/>
      <c r="J32" s="42"/>
      <c r="K32" s="42"/>
      <c r="L32" s="42"/>
      <c r="M32" s="2">
        <f t="shared" si="2"/>
        <v>0</v>
      </c>
      <c r="N32" s="42">
        <v>0</v>
      </c>
      <c r="O32" s="2">
        <f t="shared" si="1"/>
        <v>0</v>
      </c>
    </row>
    <row r="33" spans="1:16" x14ac:dyDescent="0.2">
      <c r="A33" s="13"/>
      <c r="C33" s="14" t="s">
        <v>33</v>
      </c>
      <c r="D33" s="42"/>
      <c r="E33" s="42"/>
      <c r="F33" s="42"/>
      <c r="G33" s="42"/>
      <c r="H33" s="42"/>
      <c r="I33" s="42"/>
      <c r="J33" s="42"/>
      <c r="K33" s="42"/>
      <c r="L33" s="42"/>
      <c r="M33" s="2">
        <f t="shared" si="2"/>
        <v>0</v>
      </c>
      <c r="N33" s="42">
        <v>0</v>
      </c>
      <c r="O33" s="2">
        <f t="shared" si="1"/>
        <v>0</v>
      </c>
    </row>
    <row r="34" spans="1:16" x14ac:dyDescent="0.2">
      <c r="A34" s="13"/>
      <c r="B34" s="14" t="s">
        <v>15</v>
      </c>
      <c r="C34" s="14" t="s">
        <v>34</v>
      </c>
      <c r="D34" s="42">
        <v>0</v>
      </c>
      <c r="E34" s="42">
        <v>0</v>
      </c>
      <c r="F34" s="42"/>
      <c r="G34" s="42">
        <v>0</v>
      </c>
      <c r="H34" s="42">
        <v>0</v>
      </c>
      <c r="I34" s="42">
        <v>0</v>
      </c>
      <c r="J34" s="42"/>
      <c r="K34" s="42"/>
      <c r="L34" s="42">
        <v>0</v>
      </c>
      <c r="M34" s="2">
        <f t="shared" si="2"/>
        <v>0</v>
      </c>
      <c r="N34" s="42">
        <v>0</v>
      </c>
      <c r="O34" s="2">
        <f t="shared" si="1"/>
        <v>0</v>
      </c>
    </row>
    <row r="35" spans="1:16" x14ac:dyDescent="0.2">
      <c r="A35" s="47" t="s">
        <v>35</v>
      </c>
      <c r="B35" s="43"/>
      <c r="C35" s="22" t="s">
        <v>36</v>
      </c>
      <c r="D35" s="48">
        <f t="shared" ref="D35:O35" si="7">D3-D22</f>
        <v>2683231.9600000009</v>
      </c>
      <c r="E35" s="48">
        <f t="shared" si="7"/>
        <v>2248776.54</v>
      </c>
      <c r="F35" s="48">
        <f t="shared" si="7"/>
        <v>10127813.869999994</v>
      </c>
      <c r="G35" s="48">
        <f t="shared" si="7"/>
        <v>3213643.5300000012</v>
      </c>
      <c r="H35" s="48">
        <f t="shared" si="7"/>
        <v>383120.50999999978</v>
      </c>
      <c r="I35" s="48">
        <f t="shared" si="7"/>
        <v>-277928.89000000013</v>
      </c>
      <c r="J35" s="48">
        <f t="shared" si="7"/>
        <v>0</v>
      </c>
      <c r="K35" s="48">
        <f t="shared" si="7"/>
        <v>0</v>
      </c>
      <c r="L35" s="48">
        <f t="shared" si="7"/>
        <v>55027.72</v>
      </c>
      <c r="M35" s="48">
        <f t="shared" si="7"/>
        <v>18433685.240000002</v>
      </c>
      <c r="N35" s="48">
        <f t="shared" si="7"/>
        <v>0</v>
      </c>
      <c r="O35" s="48">
        <f t="shared" si="7"/>
        <v>18433685.240000002</v>
      </c>
    </row>
    <row r="36" spans="1:16" x14ac:dyDescent="0.2">
      <c r="A36" s="13"/>
      <c r="C36" s="20"/>
      <c r="D36" s="49"/>
      <c r="E36" s="49"/>
      <c r="F36" s="49"/>
      <c r="G36" s="49"/>
      <c r="H36" s="49"/>
      <c r="I36" s="49"/>
      <c r="J36" s="49"/>
      <c r="K36" s="49"/>
      <c r="L36" s="49"/>
      <c r="M36" s="5"/>
      <c r="N36" s="49"/>
      <c r="O36" s="5"/>
    </row>
    <row r="37" spans="1:16" x14ac:dyDescent="0.2">
      <c r="A37" s="13"/>
      <c r="C37" s="20"/>
      <c r="D37" s="49"/>
      <c r="E37" s="49"/>
      <c r="F37" s="49"/>
      <c r="G37" s="49"/>
      <c r="H37" s="49"/>
      <c r="I37" s="49"/>
      <c r="J37" s="49"/>
      <c r="K37" s="49"/>
      <c r="L37" s="49"/>
      <c r="M37" s="5"/>
      <c r="N37" s="49"/>
      <c r="O37" s="5"/>
    </row>
    <row r="38" spans="1:16" x14ac:dyDescent="0.2">
      <c r="A38" s="13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</row>
    <row r="39" spans="1:16" x14ac:dyDescent="0.2">
      <c r="A39" s="13" t="s">
        <v>41</v>
      </c>
      <c r="C39" s="20" t="s">
        <v>42</v>
      </c>
      <c r="D39" s="50"/>
      <c r="E39" s="50"/>
      <c r="F39" s="50"/>
      <c r="G39" s="51"/>
      <c r="H39" s="50"/>
      <c r="I39" s="50"/>
      <c r="J39" s="50"/>
      <c r="K39" s="50"/>
      <c r="L39" s="50"/>
      <c r="M39" s="7">
        <f>M40+M41+M42+M43+M44+M45</f>
        <v>19240910.420000002</v>
      </c>
      <c r="N39" s="7">
        <f>N40+N41+N42+N43+N44+N45</f>
        <v>0</v>
      </c>
      <c r="O39" s="7">
        <f>O40+O41+O42+O43+O44+O45</f>
        <v>19240910.420000002</v>
      </c>
      <c r="P39" s="59"/>
    </row>
    <row r="40" spans="1:16" x14ac:dyDescent="0.2">
      <c r="A40" s="13"/>
      <c r="B40" s="14" t="s">
        <v>2</v>
      </c>
      <c r="C40" s="14" t="s">
        <v>43</v>
      </c>
      <c r="D40" s="50"/>
      <c r="E40" s="50"/>
      <c r="F40" s="50"/>
      <c r="G40" s="51"/>
      <c r="H40" s="50"/>
      <c r="I40" s="50"/>
      <c r="J40" s="50"/>
      <c r="K40" s="50"/>
      <c r="L40" s="50"/>
      <c r="M40" s="42">
        <v>11274505.73</v>
      </c>
      <c r="N40" s="42"/>
      <c r="O40" s="42">
        <v>11274505.73</v>
      </c>
      <c r="P40" s="59"/>
    </row>
    <row r="41" spans="1:16" x14ac:dyDescent="0.2">
      <c r="A41" s="13"/>
      <c r="B41" s="14" t="s">
        <v>6</v>
      </c>
      <c r="C41" s="14" t="s">
        <v>44</v>
      </c>
      <c r="D41" s="50"/>
      <c r="E41" s="50"/>
      <c r="F41" s="50"/>
      <c r="G41" s="51"/>
      <c r="H41" s="50"/>
      <c r="I41" s="50"/>
      <c r="J41" s="50"/>
      <c r="K41" s="50"/>
      <c r="L41" s="50"/>
      <c r="M41" s="42">
        <v>6835613.5899999999</v>
      </c>
      <c r="N41" s="42"/>
      <c r="O41" s="42">
        <v>6835613.5899999999</v>
      </c>
      <c r="P41" s="59"/>
    </row>
    <row r="42" spans="1:16" x14ac:dyDescent="0.2">
      <c r="A42" s="13"/>
      <c r="B42" s="14" t="s">
        <v>7</v>
      </c>
      <c r="C42" s="14" t="s">
        <v>45</v>
      </c>
      <c r="D42" s="50"/>
      <c r="E42" s="50"/>
      <c r="F42" s="50"/>
      <c r="G42" s="51"/>
      <c r="H42" s="50"/>
      <c r="I42" s="50"/>
      <c r="J42" s="50"/>
      <c r="K42" s="50"/>
      <c r="L42" s="50"/>
      <c r="M42" s="42">
        <v>0</v>
      </c>
      <c r="N42" s="42"/>
      <c r="O42" s="42">
        <v>0</v>
      </c>
      <c r="P42" s="59"/>
    </row>
    <row r="43" spans="1:16" x14ac:dyDescent="0.2">
      <c r="A43" s="13"/>
      <c r="B43" s="14" t="s">
        <v>8</v>
      </c>
      <c r="C43" s="14" t="s">
        <v>46</v>
      </c>
      <c r="D43" s="50"/>
      <c r="E43" s="50"/>
      <c r="F43" s="50"/>
      <c r="G43" s="51"/>
      <c r="H43" s="50"/>
      <c r="I43" s="50"/>
      <c r="J43" s="50"/>
      <c r="K43" s="50"/>
      <c r="L43" s="50"/>
      <c r="M43" s="42">
        <v>127660.12</v>
      </c>
      <c r="N43" s="42"/>
      <c r="O43" s="42">
        <v>127660.12</v>
      </c>
      <c r="P43" s="59"/>
    </row>
    <row r="44" spans="1:16" x14ac:dyDescent="0.2">
      <c r="A44" s="13"/>
      <c r="B44" s="14" t="s">
        <v>15</v>
      </c>
      <c r="C44" s="14" t="s">
        <v>47</v>
      </c>
      <c r="D44" s="50"/>
      <c r="E44" s="50"/>
      <c r="F44" s="50"/>
      <c r="G44" s="51"/>
      <c r="H44" s="50"/>
      <c r="I44" s="50"/>
      <c r="J44" s="50"/>
      <c r="K44" s="50"/>
      <c r="L44" s="50"/>
      <c r="M44" s="42">
        <v>0</v>
      </c>
      <c r="N44" s="42"/>
      <c r="O44" s="42">
        <v>0</v>
      </c>
      <c r="P44" s="59"/>
    </row>
    <row r="45" spans="1:16" x14ac:dyDescent="0.2">
      <c r="A45" s="13"/>
      <c r="B45" s="14" t="s">
        <v>22</v>
      </c>
      <c r="C45" s="14" t="s">
        <v>34</v>
      </c>
      <c r="D45" s="50"/>
      <c r="E45" s="50"/>
      <c r="F45" s="50"/>
      <c r="G45" s="51"/>
      <c r="H45" s="50"/>
      <c r="I45" s="50"/>
      <c r="J45" s="50"/>
      <c r="K45" s="50"/>
      <c r="L45" s="50"/>
      <c r="M45" s="42">
        <v>1003130.98</v>
      </c>
      <c r="N45" s="42"/>
      <c r="O45" s="42">
        <v>1003130.98</v>
      </c>
      <c r="P45" s="59"/>
    </row>
    <row r="46" spans="1:16" x14ac:dyDescent="0.2">
      <c r="A46" s="13" t="s">
        <v>48</v>
      </c>
      <c r="C46" s="20" t="s">
        <v>49</v>
      </c>
      <c r="D46" s="50"/>
      <c r="E46" s="50"/>
      <c r="F46" s="50"/>
      <c r="G46" s="51"/>
      <c r="H46" s="50"/>
      <c r="I46" s="50"/>
      <c r="J46" s="50"/>
      <c r="K46" s="50"/>
      <c r="L46" s="50"/>
      <c r="M46" s="3">
        <f>M47+M48+M49+M50+M51+M52</f>
        <v>7944010.9800000004</v>
      </c>
      <c r="N46" s="3">
        <f>N47+N48+N49+N50+N51+N52</f>
        <v>0</v>
      </c>
      <c r="O46" s="3">
        <f>O47+O48+O49+O50+O51+O52</f>
        <v>7944010.9800000004</v>
      </c>
      <c r="P46" s="59"/>
    </row>
    <row r="47" spans="1:16" x14ac:dyDescent="0.2">
      <c r="A47" s="13"/>
      <c r="B47" s="14" t="s">
        <v>2</v>
      </c>
      <c r="C47" s="14" t="s">
        <v>50</v>
      </c>
      <c r="D47" s="50"/>
      <c r="E47" s="50"/>
      <c r="F47" s="50"/>
      <c r="G47" s="50"/>
      <c r="H47" s="50"/>
      <c r="I47" s="50"/>
      <c r="J47" s="50"/>
      <c r="K47" s="50"/>
      <c r="L47" s="50"/>
      <c r="M47" s="42">
        <v>54754.69</v>
      </c>
      <c r="N47" s="42"/>
      <c r="O47" s="42">
        <v>54754.69</v>
      </c>
      <c r="P47" s="59"/>
    </row>
    <row r="48" spans="1:16" x14ac:dyDescent="0.2">
      <c r="A48" s="13"/>
      <c r="B48" s="14" t="s">
        <v>6</v>
      </c>
      <c r="C48" s="14" t="s">
        <v>51</v>
      </c>
      <c r="D48" s="50"/>
      <c r="E48" s="50"/>
      <c r="F48" s="50"/>
      <c r="G48" s="50"/>
      <c r="H48" s="50"/>
      <c r="I48" s="50"/>
      <c r="J48" s="50"/>
      <c r="K48" s="50"/>
      <c r="L48" s="50"/>
      <c r="M48" s="42">
        <v>0</v>
      </c>
      <c r="N48" s="42"/>
      <c r="O48" s="42">
        <v>0</v>
      </c>
      <c r="P48" s="59"/>
    </row>
    <row r="49" spans="1:16" x14ac:dyDescent="0.2">
      <c r="A49" s="13"/>
      <c r="B49" s="14" t="s">
        <v>7</v>
      </c>
      <c r="C49" s="14" t="s">
        <v>52</v>
      </c>
      <c r="D49" s="50"/>
      <c r="E49" s="50"/>
      <c r="F49" s="50"/>
      <c r="G49" s="50"/>
      <c r="H49" s="50"/>
      <c r="I49" s="50"/>
      <c r="J49" s="50"/>
      <c r="K49" s="50"/>
      <c r="L49" s="50"/>
      <c r="M49" s="42">
        <v>0</v>
      </c>
      <c r="N49" s="42"/>
      <c r="O49" s="42">
        <v>0</v>
      </c>
      <c r="P49" s="59"/>
    </row>
    <row r="50" spans="1:16" x14ac:dyDescent="0.2">
      <c r="A50" s="13"/>
      <c r="B50" s="14" t="s">
        <v>8</v>
      </c>
      <c r="C50" s="14" t="s">
        <v>53</v>
      </c>
      <c r="D50" s="50"/>
      <c r="E50" s="50"/>
      <c r="F50" s="50"/>
      <c r="G50" s="50"/>
      <c r="H50" s="50"/>
      <c r="I50" s="50"/>
      <c r="J50" s="50"/>
      <c r="K50" s="50"/>
      <c r="L50" s="50"/>
      <c r="M50" s="42">
        <v>0</v>
      </c>
      <c r="N50" s="42"/>
      <c r="O50" s="42">
        <v>0</v>
      </c>
      <c r="P50" s="59"/>
    </row>
    <row r="51" spans="1:16" x14ac:dyDescent="0.2">
      <c r="A51" s="13"/>
      <c r="B51" s="14" t="s">
        <v>15</v>
      </c>
      <c r="C51" s="14" t="s">
        <v>54</v>
      </c>
      <c r="D51" s="50"/>
      <c r="E51" s="50"/>
      <c r="F51" s="50"/>
      <c r="G51" s="50"/>
      <c r="H51" s="50"/>
      <c r="I51" s="50"/>
      <c r="J51" s="50"/>
      <c r="K51" s="50"/>
      <c r="L51" s="50"/>
      <c r="M51" s="42">
        <v>7888775.71</v>
      </c>
      <c r="N51" s="42"/>
      <c r="O51" s="42">
        <v>7888775.71</v>
      </c>
      <c r="P51" s="59"/>
    </row>
    <row r="52" spans="1:16" x14ac:dyDescent="0.2">
      <c r="A52" s="13"/>
      <c r="B52" s="14" t="s">
        <v>22</v>
      </c>
      <c r="C52" s="14" t="s">
        <v>23</v>
      </c>
      <c r="D52" s="50"/>
      <c r="E52" s="50"/>
      <c r="F52" s="50"/>
      <c r="G52" s="50"/>
      <c r="H52" s="50"/>
      <c r="I52" s="50"/>
      <c r="J52" s="50"/>
      <c r="K52" s="50"/>
      <c r="L52" s="50"/>
      <c r="M52" s="42">
        <v>480.58</v>
      </c>
      <c r="N52" s="42"/>
      <c r="O52" s="42">
        <v>480.58</v>
      </c>
      <c r="P52" s="59"/>
    </row>
    <row r="53" spans="1:16" x14ac:dyDescent="0.2">
      <c r="A53" s="13" t="s">
        <v>55</v>
      </c>
      <c r="C53" s="20" t="s">
        <v>56</v>
      </c>
      <c r="D53" s="50"/>
      <c r="E53" s="50"/>
      <c r="F53" s="50"/>
      <c r="G53" s="50"/>
      <c r="H53" s="50"/>
      <c r="I53" s="50"/>
      <c r="J53" s="50"/>
      <c r="K53" s="50"/>
      <c r="L53" s="50"/>
      <c r="M53" s="3">
        <f>M54+M55+M56</f>
        <v>3129071.14</v>
      </c>
      <c r="N53" s="3">
        <f>N54+N55+N56</f>
        <v>0</v>
      </c>
      <c r="O53" s="3">
        <f>O54+O55+O56</f>
        <v>3129071.14</v>
      </c>
      <c r="P53" s="59"/>
    </row>
    <row r="54" spans="1:16" x14ac:dyDescent="0.2">
      <c r="A54" s="13"/>
      <c r="B54" s="14" t="s">
        <v>2</v>
      </c>
      <c r="C54" s="14" t="s">
        <v>57</v>
      </c>
      <c r="D54" s="50"/>
      <c r="E54" s="50"/>
      <c r="F54" s="50"/>
      <c r="G54" s="50"/>
      <c r="H54" s="50"/>
      <c r="I54" s="50"/>
      <c r="J54" s="50"/>
      <c r="K54" s="50"/>
      <c r="L54" s="50"/>
      <c r="M54" s="42">
        <v>413793.45</v>
      </c>
      <c r="N54" s="42"/>
      <c r="O54" s="42">
        <v>413793.45</v>
      </c>
      <c r="P54" s="59"/>
    </row>
    <row r="55" spans="1:16" x14ac:dyDescent="0.2">
      <c r="A55" s="13"/>
      <c r="B55" s="14" t="s">
        <v>6</v>
      </c>
      <c r="C55" s="14" t="s">
        <v>58</v>
      </c>
      <c r="D55" s="50"/>
      <c r="E55" s="50"/>
      <c r="F55" s="50"/>
      <c r="G55" s="50"/>
      <c r="H55" s="50"/>
      <c r="I55" s="50"/>
      <c r="J55" s="50"/>
      <c r="K55" s="50"/>
      <c r="L55" s="50"/>
      <c r="M55" s="42">
        <v>0</v>
      </c>
      <c r="N55" s="42"/>
      <c r="O55" s="42">
        <v>0</v>
      </c>
      <c r="P55" s="59"/>
    </row>
    <row r="56" spans="1:16" x14ac:dyDescent="0.2">
      <c r="A56" s="13"/>
      <c r="B56" s="14" t="s">
        <v>7</v>
      </c>
      <c r="C56" s="14" t="s">
        <v>59</v>
      </c>
      <c r="D56" s="50"/>
      <c r="E56" s="50"/>
      <c r="F56" s="50"/>
      <c r="G56" s="50"/>
      <c r="H56" s="50"/>
      <c r="I56" s="50"/>
      <c r="J56" s="50"/>
      <c r="K56" s="50"/>
      <c r="L56" s="50"/>
      <c r="M56" s="42">
        <v>2715277.69</v>
      </c>
      <c r="N56" s="42"/>
      <c r="O56" s="42">
        <v>2715277.69</v>
      </c>
      <c r="P56" s="59"/>
    </row>
    <row r="57" spans="1:16" x14ac:dyDescent="0.2">
      <c r="A57" s="61" t="s">
        <v>60</v>
      </c>
      <c r="B57" s="61"/>
      <c r="C57" s="61"/>
      <c r="D57" s="61"/>
      <c r="E57" s="48"/>
      <c r="F57" s="48"/>
      <c r="G57" s="48"/>
      <c r="H57" s="48"/>
      <c r="I57" s="48"/>
      <c r="J57" s="48"/>
      <c r="K57" s="48"/>
      <c r="L57" s="48"/>
      <c r="M57" s="9">
        <v>13399374.779999999</v>
      </c>
      <c r="N57" s="9">
        <f>N35-N39+N46-N53</f>
        <v>0</v>
      </c>
      <c r="O57" s="9">
        <v>13399374.779999999</v>
      </c>
      <c r="P57" s="59"/>
    </row>
    <row r="58" spans="1:16" x14ac:dyDescent="0.2">
      <c r="A58" s="20" t="s">
        <v>68</v>
      </c>
      <c r="M58" s="14">
        <v>0</v>
      </c>
      <c r="O58" s="14">
        <v>0</v>
      </c>
    </row>
    <row r="59" spans="1:16" x14ac:dyDescent="0.2">
      <c r="A59" s="20" t="s">
        <v>69</v>
      </c>
      <c r="M59" s="14">
        <v>13399374.779999999</v>
      </c>
      <c r="O59" s="14">
        <v>13399374.779999999</v>
      </c>
      <c r="P59" s="59"/>
    </row>
    <row r="60" spans="1:16" x14ac:dyDescent="0.2">
      <c r="A60" s="52" t="s">
        <v>70</v>
      </c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>
        <v>3158172.47</v>
      </c>
      <c r="N60" s="43"/>
      <c r="O60" s="43">
        <v>3158172.47</v>
      </c>
    </row>
    <row r="61" spans="1:16" x14ac:dyDescent="0.2">
      <c r="A61" s="53" t="s">
        <v>71</v>
      </c>
      <c r="M61" s="54">
        <f>M57-M60</f>
        <v>10241202.309999999</v>
      </c>
      <c r="O61" s="54">
        <f>O57-O60</f>
        <v>10241202.309999999</v>
      </c>
    </row>
  </sheetData>
  <mergeCells count="14">
    <mergeCell ref="B3:C3"/>
    <mergeCell ref="A57:D57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7DC9BF08-8BC1-421B-941D-8A978A6FE9B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39</vt:i4>
      </vt:variant>
    </vt:vector>
  </HeadingPairs>
  <TitlesOfParts>
    <vt:vector size="39" baseType="lpstr">
      <vt:lpstr>AKFİNANS SİGORTA LTD</vt:lpstr>
      <vt:lpstr>ANADOLU ANONİM TÜRK SİGORTA ŞTİ</vt:lpstr>
      <vt:lpstr>AS-CAN SİGORTA ŞTİ.LTD</vt:lpstr>
      <vt:lpstr>AVEON SİGORTA LTD</vt:lpstr>
      <vt:lpstr>AXA SİGORTA A.Ş</vt:lpstr>
      <vt:lpstr>ALFA SİGORTA CO. LTD</vt:lpstr>
      <vt:lpstr>BEY SİGORTA LTD</vt:lpstr>
      <vt:lpstr>BİCARE INSURANCE LTD</vt:lpstr>
      <vt:lpstr>CAN SİGORTA LTD</vt:lpstr>
      <vt:lpstr>COMMERCIAL INSURANCE LTD</vt:lpstr>
      <vt:lpstr>CORRECT CHOICE INSURANCE LTD</vt:lpstr>
      <vt:lpstr>CREDITWEST INSURANCE LTD</vt:lpstr>
      <vt:lpstr>DAĞLI SİGORTA LTD</vt:lpstr>
      <vt:lpstr>EUROCITY INSURANCE LTD</vt:lpstr>
      <vt:lpstr>EIG SİGORTA LTD</vt:lpstr>
      <vt:lpstr>EAGER INSURANCE LTD</vt:lpstr>
      <vt:lpstr>GIG SİGORTA A.Ş</vt:lpstr>
      <vt:lpstr>GOLD INSURANCE LTD</vt:lpstr>
      <vt:lpstr>GRANDPLUS INSURANCE LTD</vt:lpstr>
      <vt:lpstr>I.O.N INSURANCE LTD</vt:lpstr>
      <vt:lpstr>İYİ GELECEK SİGORTA LTD</vt:lpstr>
      <vt:lpstr>GÜVEN SİGORTA (KIBRIS) ŞTİ. LTD</vt:lpstr>
      <vt:lpstr>KIBRIS İKTİSAT SİGORTA LTD</vt:lpstr>
      <vt:lpstr>KIBRIS KAPİTAL INSURANCE LTD</vt:lpstr>
      <vt:lpstr>KIBRIS SİGORTA ŞTİ. LTD</vt:lpstr>
      <vt:lpstr>LİMASOL SİGORTA LTD</vt:lpstr>
      <vt:lpstr>LİGHTSTAR INSURANCE LTD</vt:lpstr>
      <vt:lpstr>MAPFREE INSURANCE LTD</vt:lpstr>
      <vt:lpstr>NORTHPRIME INSURANCE LTD</vt:lpstr>
      <vt:lpstr>NEAR EAST SİGORTA LTD</vt:lpstr>
      <vt:lpstr>SEGURE INSURANCE LTD</vt:lpstr>
      <vt:lpstr>SMART TARGET INSURANCE LTD</vt:lpstr>
      <vt:lpstr>ŞEKER SİGORTA (KIBRIS) LTD</vt:lpstr>
      <vt:lpstr>TOWER INSURANCE LTD</vt:lpstr>
      <vt:lpstr>TÜRK SİGORTA LTD</vt:lpstr>
      <vt:lpstr>TÜRKİYE SİGORTA A.Ş</vt:lpstr>
      <vt:lpstr>UNIVERSAL SİGORTA LTD</vt:lpstr>
      <vt:lpstr>ZİRVE SİGORTA LTD</vt:lpstr>
      <vt:lpstr>ZURİCH SİGORTA A.Ş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Eftal</dc:creator>
  <cp:lastModifiedBy>Kamil</cp:lastModifiedBy>
  <cp:lastPrinted>2018-07-02T09:16:44Z</cp:lastPrinted>
  <dcterms:created xsi:type="dcterms:W3CDTF">1996-10-14T23:33:28Z</dcterms:created>
  <dcterms:modified xsi:type="dcterms:W3CDTF">2025-10-07T11:43:08Z</dcterms:modified>
</cp:coreProperties>
</file>